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520" activeTab="2"/>
  </bookViews>
  <sheets>
    <sheet name="Budget" sheetId="1" r:id="rId1"/>
    <sheet name="SEBC precept form" sheetId="2" r:id="rId2"/>
    <sheet name="Ear marked reserves" sheetId="3" r:id="rId3"/>
    <sheet name="Precept" sheetId="4" r:id="rId4"/>
  </sheets>
  <externalReferences>
    <externalReference r:id="rId7"/>
    <externalReference r:id="rId8"/>
  </externalReferences>
  <definedNames>
    <definedName name="_xlnm.Print_Titles" localSheetId="0">'Budget'!$3:$5</definedName>
  </definedNames>
  <calcPr fullCalcOnLoad="1"/>
</workbook>
</file>

<file path=xl/comments1.xml><?xml version="1.0" encoding="utf-8"?>
<comments xmlns="http://schemas.openxmlformats.org/spreadsheetml/2006/main">
  <authors>
    <author>shindry</author>
  </authors>
  <commentList>
    <comment ref="H20" authorId="0">
      <text>
        <r>
          <rPr>
            <b/>
            <sz val="8"/>
            <rFont val="Tahoma"/>
            <family val="2"/>
          </rPr>
          <t>shindry:</t>
        </r>
        <r>
          <rPr>
            <sz val="8"/>
            <rFont val="Tahoma"/>
            <family val="2"/>
          </rPr>
          <t xml:space="preserve">
£54.16 plus VAT per month plus £26 per annum for trade waste sacks</t>
        </r>
      </text>
    </comment>
    <comment ref="H21" authorId="0">
      <text>
        <r>
          <rPr>
            <b/>
            <sz val="8"/>
            <rFont val="Tahoma"/>
            <family val="2"/>
          </rPr>
          <t>shindry:</t>
        </r>
        <r>
          <rPr>
            <sz val="8"/>
            <rFont val="Tahoma"/>
            <family val="2"/>
          </rPr>
          <t xml:space="preserve">
£352 per month plus call charges of £50 per annum</t>
        </r>
      </text>
    </comment>
    <comment ref="H34" authorId="0">
      <text>
        <r>
          <rPr>
            <b/>
            <sz val="8"/>
            <rFont val="Tahoma"/>
            <family val="2"/>
          </rPr>
          <t>shindry:</t>
        </r>
        <r>
          <rPr>
            <sz val="8"/>
            <rFont val="Tahoma"/>
            <family val="2"/>
          </rPr>
          <t xml:space="preserve">
£103.02 per quarter plus VAT
</t>
        </r>
      </text>
    </comment>
    <comment ref="C69" authorId="0">
      <text>
        <r>
          <rPr>
            <b/>
            <sz val="10"/>
            <rFont val="Tahoma"/>
            <family val="2"/>
          </rPr>
          <t>shindry:</t>
        </r>
        <r>
          <rPr>
            <sz val="10"/>
            <rFont val="Tahoma"/>
            <family val="2"/>
          </rPr>
          <t xml:space="preserve">
Adopted year end accounts</t>
        </r>
      </text>
    </comment>
    <comment ref="F4" authorId="0">
      <text>
        <r>
          <rPr>
            <b/>
            <sz val="10"/>
            <rFont val="Tahoma"/>
            <family val="2"/>
          </rPr>
          <t>shindry:</t>
        </r>
        <r>
          <rPr>
            <sz val="10"/>
            <rFont val="Tahoma"/>
            <family val="2"/>
          </rPr>
          <t xml:space="preserve">
includes committed expenditure such as grants not yet claimed etc</t>
        </r>
      </text>
    </comment>
  </commentList>
</comments>
</file>

<file path=xl/sharedStrings.xml><?xml version="1.0" encoding="utf-8"?>
<sst xmlns="http://schemas.openxmlformats.org/spreadsheetml/2006/main" count="175" uniqueCount="157">
  <si>
    <t>Notes</t>
  </si>
  <si>
    <t>Actual</t>
  </si>
  <si>
    <t>Agreed Budget</t>
  </si>
  <si>
    <t>Projected Year End</t>
  </si>
  <si>
    <t>Next Year Budget</t>
  </si>
  <si>
    <t>Budget</t>
  </si>
  <si>
    <t>EXPENDITURE</t>
  </si>
  <si>
    <t>Staff Salaries Gross</t>
  </si>
  <si>
    <t>Employers National Insurance</t>
  </si>
  <si>
    <t>Employers Pension Costs</t>
  </si>
  <si>
    <t>Agency/Temporary Staff</t>
  </si>
  <si>
    <t>Staff Travel</t>
  </si>
  <si>
    <t>Training &amp; Other Staff Costs</t>
  </si>
  <si>
    <t>Recruitment Advertising</t>
  </si>
  <si>
    <t>Allowance - Chairman</t>
  </si>
  <si>
    <t>Annual report to residents</t>
  </si>
  <si>
    <t>Audit - Independent</t>
  </si>
  <si>
    <t>Audit -External</t>
  </si>
  <si>
    <t>Bank Charges</t>
  </si>
  <si>
    <t>Business Rates</t>
  </si>
  <si>
    <t>Cleaning</t>
  </si>
  <si>
    <t>Fortnightly office cleaning and purchase of trade waste sacks</t>
  </si>
  <si>
    <t>Computer Mtce incl Phones</t>
  </si>
  <si>
    <t>Computer maintenance, tech. support, back ups and phone charges except call costs are fixed per contract</t>
  </si>
  <si>
    <t>Computer Software</t>
  </si>
  <si>
    <t>Election Expenses</t>
  </si>
  <si>
    <t>Emergency repairs/maintenance</t>
  </si>
  <si>
    <t>Health &amp; Safety</t>
  </si>
  <si>
    <t>Insurance</t>
  </si>
  <si>
    <t>Legal Expenses</t>
  </si>
  <si>
    <t>Office Equipment</t>
  </si>
  <si>
    <t>Office Rental</t>
  </si>
  <si>
    <t>Office Service Charge</t>
  </si>
  <si>
    <t>Professional Fees</t>
  </si>
  <si>
    <t>Clerk &amp; Asst. Clerk membership of SLCC</t>
  </si>
  <si>
    <t>Petty Cash</t>
  </si>
  <si>
    <t>Photocopier Rental</t>
  </si>
  <si>
    <t>Photocopy Costs</t>
  </si>
  <si>
    <t>Section 137</t>
  </si>
  <si>
    <t>Stationery</t>
  </si>
  <si>
    <t>All stationery items including printer toner cartridges</t>
  </si>
  <si>
    <t>Subscriptions</t>
  </si>
  <si>
    <t>Training - Councillors</t>
  </si>
  <si>
    <t>Travel - Councillors</t>
  </si>
  <si>
    <t>Bury in Bloom</t>
  </si>
  <si>
    <t>Grant funding</t>
  </si>
  <si>
    <t>Grants over £250</t>
  </si>
  <si>
    <t>Notice Boards &amp; Notices</t>
  </si>
  <si>
    <t>St Edmunds Day Celebrations</t>
  </si>
  <si>
    <t>Allotments</t>
  </si>
  <si>
    <t>Routine maintenance (grass cutting, hedge cutting); water charges, emergency repairs; development of new site; costs of leased land to SEBC</t>
  </si>
  <si>
    <t>Cash Grant Aid to Groups</t>
  </si>
  <si>
    <t>Grants up to £250</t>
  </si>
  <si>
    <t>Litter Bins</t>
  </si>
  <si>
    <t>Salt/Grit Bins</t>
  </si>
  <si>
    <t>New/replacement bins, cost of filling bins on unadopted roads</t>
  </si>
  <si>
    <t>War Memorials</t>
  </si>
  <si>
    <t>Annual cleaning prior to Remembrance Day services; Repairs and other maintenance following inspections and reports</t>
  </si>
  <si>
    <t>INCOME</t>
  </si>
  <si>
    <t>Precept Received</t>
  </si>
  <si>
    <t>LCTS Compensation Grant</t>
  </si>
  <si>
    <t>Bank &amp; Investment Interest</t>
  </si>
  <si>
    <t>Allotment Income</t>
  </si>
  <si>
    <t>St Edmund's Day DONATIONS</t>
  </si>
  <si>
    <t>SURPLUS/DEFICIENCY FOR YEAR</t>
  </si>
  <si>
    <t>Ear marked Reserves (see separate sheet for details)</t>
  </si>
  <si>
    <t>MINIMUM LEVEL OF GENERAL RESERVES £60,000</t>
  </si>
  <si>
    <t>Precept increase referendum</t>
  </si>
  <si>
    <t>Lease rent review</t>
  </si>
  <si>
    <t>Lease break option</t>
  </si>
  <si>
    <t>Quality Town Council reaccreditation due July 2014</t>
  </si>
  <si>
    <t>Risks identified in risk assessment</t>
  </si>
  <si>
    <t>FUTURE EXPENDITURE/PROJECTS</t>
  </si>
  <si>
    <t>Additional allotment land purchase and development</t>
  </si>
  <si>
    <t>TOTAL</t>
  </si>
  <si>
    <t>Last Year ( to 31.03.14)</t>
  </si>
  <si>
    <t>Current Year (to 31 March 2015)</t>
  </si>
  <si>
    <t>Next Year (01.04.15)</t>
  </si>
  <si>
    <t>General Reserves at 31st March 2014</t>
  </si>
  <si>
    <t>Projected General Reserves at 31st March 2015………………………………………………………</t>
  </si>
  <si>
    <t>Projected General Reserves at 31st March 2016………………………………………………………………………</t>
  </si>
  <si>
    <t>"Omega" financial software and support</t>
  </si>
  <si>
    <t>Office redecoration (per lease)</t>
  </si>
  <si>
    <t>Newsletter</t>
  </si>
  <si>
    <t>Barclays Loyalty Reward</t>
  </si>
  <si>
    <t>N/A</t>
  </si>
  <si>
    <t>2015/16 23.2% of gross salary</t>
  </si>
  <si>
    <t>Ordinary elections May 2015 plus two by-elections during the year (average £3,000 per ward)</t>
  </si>
  <si>
    <t>Heating, lighting, water and all services provided under the terms of the lease</t>
  </si>
  <si>
    <t>Existing contract paid up</t>
  </si>
  <si>
    <t>SALC subscription; Data Protection registration</t>
  </si>
  <si>
    <r>
      <t>With water £7.55/Without water £5.87/Cotton Lane E plots £9.20 per rod</t>
    </r>
    <r>
      <rPr>
        <vertAlign val="superscript"/>
        <sz val="12"/>
        <rFont val="Tahoma"/>
        <family val="2"/>
      </rPr>
      <t>2</t>
    </r>
  </si>
  <si>
    <t>Rent review on 10th anniversary i.e. 10 December 2019</t>
  </si>
  <si>
    <t>includes Remembrance Day wreaths</t>
  </si>
  <si>
    <t>General Power of Competence is used instead</t>
  </si>
  <si>
    <t>Remembrance Day Service</t>
  </si>
  <si>
    <t>Reflects pay award applicable from 01 January 2015 and some provision for increments</t>
  </si>
  <si>
    <t>Weekly emptying of all litter bins and dog bin plus provision for new ones</t>
  </si>
  <si>
    <t>Budget Summary</t>
  </si>
  <si>
    <t>£</t>
  </si>
  <si>
    <t>Anticipated expenditure</t>
  </si>
  <si>
    <t>Less anticipated income</t>
  </si>
  <si>
    <t>Plus adjustment to General Reserves</t>
  </si>
  <si>
    <t>less LCTS Compensation Grant</t>
  </si>
  <si>
    <t>Per Band D equivalent property</t>
  </si>
  <si>
    <t>Precept Request 2015/16</t>
  </si>
  <si>
    <t>Projected Actual 2014/2015</t>
  </si>
  <si>
    <t xml:space="preserve">Budget 2015/16 </t>
  </si>
  <si>
    <t>Precept demand for 2015/16</t>
  </si>
  <si>
    <t>Tax base 12762.10 2015/16 (12647.70 2014/15)</t>
  </si>
  <si>
    <t>Bury St Edmunds Town Council Budget 2015- 2016 v4</t>
  </si>
  <si>
    <t>Administration</t>
  </si>
  <si>
    <t>Grants to Other Bodies</t>
  </si>
  <si>
    <t>Disused Churchyard/Memorials</t>
  </si>
  <si>
    <t>Haverhill Arts Centre</t>
  </si>
  <si>
    <t>Other Expenses</t>
  </si>
  <si>
    <t>General services</t>
  </si>
  <si>
    <t>Transfer to/from Reserves</t>
  </si>
  <si>
    <t>Net Expenditure</t>
  </si>
  <si>
    <t>Less</t>
  </si>
  <si>
    <t>Local Council Tax Support Grant</t>
  </si>
  <si>
    <t>Town Precept</t>
  </si>
  <si>
    <t>Tax Base</t>
  </si>
  <si>
    <t>Town Band D Council Tax</t>
  </si>
  <si>
    <r>
      <t>Increase/</t>
    </r>
    <r>
      <rPr>
        <sz val="11"/>
        <color indexed="10"/>
        <rFont val="Verdana"/>
        <family val="2"/>
      </rPr>
      <t>-Decrease</t>
    </r>
  </si>
  <si>
    <r>
      <t>Percentage Increase/</t>
    </r>
    <r>
      <rPr>
        <sz val="11"/>
        <color indexed="10"/>
        <rFont val="Verdana"/>
        <family val="2"/>
      </rPr>
      <t>-Decrease</t>
    </r>
  </si>
  <si>
    <t>ST EDMUNDSBURY BOROUGH COUNCIL</t>
  </si>
  <si>
    <t>TOWN COUNCIL ESTIMATE 2015/16</t>
  </si>
  <si>
    <t>Application for Grant &amp; Precept</t>
  </si>
  <si>
    <t>Please complete the following &amp; return to the Chief Financial Officer by 31 January 2015</t>
  </si>
  <si>
    <t xml:space="preserve">TOWN COUNCIL OF: </t>
  </si>
  <si>
    <t>Bury St Edmunds</t>
  </si>
  <si>
    <t>Haverhill</t>
  </si>
  <si>
    <r>
      <t xml:space="preserve">Date of Town Council Meeting, </t>
    </r>
    <r>
      <rPr>
        <sz val="8"/>
        <rFont val="Verdana"/>
        <family val="2"/>
      </rPr>
      <t>approving estimates</t>
    </r>
    <r>
      <rPr>
        <sz val="10"/>
        <rFont val="Verdana"/>
        <family val="2"/>
      </rPr>
      <t xml:space="preserve"> </t>
    </r>
  </si>
  <si>
    <t xml:space="preserve">Details of the Town Clerk: </t>
  </si>
  <si>
    <t>Mrs Julia Dyball</t>
  </si>
  <si>
    <t xml:space="preserve">Address: </t>
  </si>
  <si>
    <t>Town Council Offices, 7 Angel Hill, Bury St Edmunds, Suffolk, IP33 1UZ</t>
  </si>
  <si>
    <t xml:space="preserve">Tel No: </t>
  </si>
  <si>
    <t>01284 725111</t>
  </si>
  <si>
    <t xml:space="preserve">E-Mail: </t>
  </si>
  <si>
    <t>julia.dyball@burystedmunds.suffolk.gov.uk</t>
  </si>
  <si>
    <t>The amount requested by the above mentioned Town Council by way of grant aid &amp; precept in the year 1 April 2015 to 31 March 2016 is as follows:</t>
  </si>
  <si>
    <t>2014/15</t>
  </si>
  <si>
    <t>2015/16</t>
  </si>
  <si>
    <t>Expenditure</t>
  </si>
  <si>
    <t>Income</t>
  </si>
  <si>
    <t xml:space="preserve">Chairman of Town Council: </t>
  </si>
  <si>
    <t xml:space="preserve">Town Clerk: </t>
  </si>
  <si>
    <t>-</t>
  </si>
  <si>
    <t xml:space="preserve">                                            Cllr Stefan Oliver</t>
  </si>
  <si>
    <t xml:space="preserve">                                                                            Mrs Julia Dyball</t>
  </si>
  <si>
    <t>Bury St Edmunds Town Council Budget 2015- 2016</t>
  </si>
  <si>
    <t>AMOUNT</t>
  </si>
  <si>
    <t>Bury St Edmunds Town Council Budget 2015-2016</t>
  </si>
  <si>
    <t>Actual to Nov 14</t>
  </si>
  <si>
    <t>EAR MARKED RESERVES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</si>
</sst>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  <numFmt numFmtId="170" formatCode="_(* #,##0.00_);_(* \(#,##0.00\);_(* &quot;-&quot;??_);_(@_)"/>
    <numFmt numFmtId="171" formatCode="&quot;£&quot;* #,##0_);[Red]&quot;£&quot;* \-#,##0_);&quot;£&quot;* &quot;-&quot;_)"/>
    <numFmt numFmtId="172" formatCode="#,##0_);[Red]\-#,##0_)"/>
    <numFmt numFmtId="173" formatCode="#,##0.00_);[Red]\-#,##0.00_)"/>
    <numFmt numFmtId="174" formatCode="#,##0.00_);[Red]\-#,##0.00_);&quot;-&quot;_)"/>
    <numFmt numFmtId="175" formatCode="&quot;£&quot;* #,##0.00_);[Red]&quot;£&quot;* \-#,##0.00_);&quot;£&quot;* &quot;-&quot;_)"/>
    <numFmt numFmtId="176" formatCode="0.00%;[Red]\-0.00%"/>
    <numFmt numFmtId="177" formatCode="[$-809]dd\ mmmm\ yyyy"/>
    <numFmt numFmtId="178" formatCode="[$-F800]dddd\,\ mmmm\ dd\,\ yyyy"/>
  </numFmts>
  <fonts count="55"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0"/>
      <name val="Arial"/>
      <family val="2"/>
    </font>
    <font>
      <sz val="11"/>
      <name val="Tahoma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sz val="12"/>
      <name val="Wingdings"/>
      <family val="0"/>
    </font>
    <font>
      <vertAlign val="superscript"/>
      <sz val="12"/>
      <name val="Tahoma"/>
      <family val="2"/>
    </font>
    <font>
      <b/>
      <u val="single"/>
      <sz val="14"/>
      <name val="Arial"/>
      <family val="2"/>
    </font>
    <font>
      <b/>
      <sz val="12"/>
      <name val="Tahoma"/>
      <family val="2"/>
    </font>
    <font>
      <sz val="11"/>
      <name val="Verdana"/>
      <family val="2"/>
    </font>
    <font>
      <sz val="10.5"/>
      <name val="Verdana"/>
      <family val="2"/>
    </font>
    <font>
      <b/>
      <sz val="11"/>
      <name val="Verdana"/>
      <family val="2"/>
    </font>
    <font>
      <sz val="11"/>
      <color indexed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.5"/>
      <name val="Verdana"/>
      <family val="2"/>
    </font>
    <font>
      <sz val="12"/>
      <color indexed="10"/>
      <name val="Tahoma"/>
      <family val="2"/>
    </font>
    <font>
      <sz val="10"/>
      <color indexed="8"/>
      <name val="Verdana"/>
      <family val="2"/>
    </font>
    <font>
      <sz val="8"/>
      <color indexed="10"/>
      <name val="Verdana"/>
      <family val="2"/>
    </font>
    <font>
      <sz val="12"/>
      <color rgb="FFFF0000"/>
      <name val="Tahoma"/>
      <family val="2"/>
    </font>
    <font>
      <sz val="10"/>
      <color theme="1"/>
      <name val="Verdana"/>
      <family val="2"/>
    </font>
    <font>
      <sz val="8"/>
      <color rgb="FFFF0000"/>
      <name val="Verdan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dotted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4" borderId="1" applyNumberFormat="0" applyAlignment="0" applyProtection="0"/>
    <xf numFmtId="0" fontId="5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0">
    <xf numFmtId="0" fontId="0" fillId="0" borderId="0" xfId="0" applyAlignment="1" applyProtection="1">
      <alignment horizontal="left" vertical="top"/>
      <protection locked="0"/>
    </xf>
    <xf numFmtId="0" fontId="28" fillId="0" borderId="0" xfId="62" applyFont="1" applyBorder="1" applyAlignment="1" applyProtection="1">
      <alignment horizontal="left" vertical="top"/>
      <protection locked="0"/>
    </xf>
    <xf numFmtId="168" fontId="28" fillId="0" borderId="0" xfId="62" applyNumberFormat="1" applyFont="1" applyBorder="1" applyAlignment="1">
      <alignment vertical="top" wrapText="1"/>
      <protection/>
    </xf>
    <xf numFmtId="0" fontId="27" fillId="0" borderId="0" xfId="62" applyFont="1" applyAlignment="1" applyProtection="1">
      <alignment horizontal="left" vertical="top"/>
      <protection locked="0"/>
    </xf>
    <xf numFmtId="0" fontId="28" fillId="0" borderId="0" xfId="62" applyFont="1" applyAlignment="1" applyProtection="1">
      <alignment horizontal="left" vertical="top"/>
      <protection locked="0"/>
    </xf>
    <xf numFmtId="0" fontId="28" fillId="0" borderId="0" xfId="62" applyFont="1" applyBorder="1" applyAlignment="1">
      <alignment vertical="top" wrapText="1"/>
      <protection/>
    </xf>
    <xf numFmtId="6" fontId="28" fillId="0" borderId="0" xfId="62" applyNumberFormat="1" applyFont="1" applyBorder="1" applyAlignment="1">
      <alignment vertical="top" wrapText="1"/>
      <protection/>
    </xf>
    <xf numFmtId="0" fontId="28" fillId="0" borderId="0" xfId="62" applyFont="1" applyBorder="1">
      <alignment/>
      <protection/>
    </xf>
    <xf numFmtId="0" fontId="27" fillId="0" borderId="0" xfId="62" applyFont="1" applyBorder="1" applyAlignment="1" applyProtection="1">
      <alignment horizontal="left" vertical="top"/>
      <protection locked="0"/>
    </xf>
    <xf numFmtId="0" fontId="26" fillId="0" borderId="0" xfId="62" applyFont="1" applyBorder="1" applyAlignment="1" applyProtection="1">
      <alignment horizontal="left" vertical="top"/>
      <protection locked="0"/>
    </xf>
    <xf numFmtId="168" fontId="28" fillId="0" borderId="10" xfId="62" applyNumberFormat="1" applyFont="1" applyBorder="1" applyAlignment="1" applyProtection="1">
      <alignment horizontal="right" vertical="top"/>
      <protection locked="0"/>
    </xf>
    <xf numFmtId="168" fontId="28" fillId="0" borderId="0" xfId="62" applyNumberFormat="1" applyFont="1" applyBorder="1" applyAlignment="1" applyProtection="1">
      <alignment horizontal="left" vertical="top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1" fontId="24" fillId="0" borderId="11" xfId="0" applyNumberFormat="1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left" vertical="center"/>
      <protection locked="0"/>
    </xf>
    <xf numFmtId="5" fontId="26" fillId="0" borderId="11" xfId="0" applyNumberFormat="1" applyFont="1" applyBorder="1" applyAlignment="1" applyProtection="1">
      <alignment horizontal="right" vertical="center"/>
      <protection/>
    </xf>
    <xf numFmtId="5" fontId="26" fillId="0" borderId="11" xfId="0" applyNumberFormat="1" applyFont="1" applyBorder="1" applyAlignment="1" applyProtection="1">
      <alignment horizontal="right" vertical="center"/>
      <protection/>
    </xf>
    <xf numFmtId="3" fontId="35" fillId="0" borderId="11" xfId="0" applyNumberFormat="1" applyFont="1" applyBorder="1" applyAlignment="1">
      <alignment vertical="center" wrapText="1"/>
    </xf>
    <xf numFmtId="3" fontId="51" fillId="0" borderId="11" xfId="0" applyNumberFormat="1" applyFont="1" applyBorder="1" applyAlignment="1">
      <alignment vertical="center" wrapText="1"/>
    </xf>
    <xf numFmtId="0" fontId="36" fillId="0" borderId="11" xfId="0" applyFont="1" applyBorder="1" applyAlignment="1" applyProtection="1">
      <alignment horizontal="left" vertical="center"/>
      <protection locked="0"/>
    </xf>
    <xf numFmtId="3" fontId="35" fillId="0" borderId="11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vertical="center" wrapText="1" shrinkToFit="1"/>
    </xf>
    <xf numFmtId="1" fontId="26" fillId="0" borderId="0" xfId="0" applyNumberFormat="1" applyFont="1" applyAlignment="1" applyProtection="1">
      <alignment horizontal="left" vertical="center"/>
      <protection locked="0"/>
    </xf>
    <xf numFmtId="5" fontId="23" fillId="0" borderId="10" xfId="0" applyNumberFormat="1" applyFont="1" applyBorder="1" applyAlignment="1" applyProtection="1">
      <alignment horizontal="right" vertical="center"/>
      <protection/>
    </xf>
    <xf numFmtId="5" fontId="26" fillId="0" borderId="11" xfId="0" applyNumberFormat="1" applyFont="1" applyBorder="1" applyAlignment="1" applyProtection="1">
      <alignment horizontal="right" vertical="center"/>
      <protection locked="0"/>
    </xf>
    <xf numFmtId="5" fontId="26" fillId="0" borderId="11" xfId="0" applyNumberFormat="1" applyFont="1" applyBorder="1" applyAlignment="1" applyProtection="1">
      <alignment horizontal="right" vertical="center"/>
      <protection locked="0"/>
    </xf>
    <xf numFmtId="4" fontId="35" fillId="0" borderId="11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8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3" fontId="29" fillId="0" borderId="0" xfId="0" applyNumberFormat="1" applyFont="1" applyFill="1" applyAlignment="1">
      <alignment horizontal="right" vertical="center"/>
    </xf>
    <xf numFmtId="49" fontId="35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24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11" xfId="0" applyFont="1" applyBorder="1" applyAlignment="1">
      <alignment/>
    </xf>
    <xf numFmtId="3" fontId="39" fillId="0" borderId="11" xfId="0" applyNumberFormat="1" applyFont="1" applyBorder="1" applyAlignment="1">
      <alignment horizontal="center" vertical="top" wrapText="1"/>
    </xf>
    <xf numFmtId="3" fontId="39" fillId="0" borderId="11" xfId="0" applyNumberFormat="1" applyFont="1" applyBorder="1" applyAlignment="1">
      <alignment horizontal="right" vertical="top" wrapText="1"/>
    </xf>
    <xf numFmtId="3" fontId="35" fillId="0" borderId="11" xfId="0" applyNumberFormat="1" applyFont="1" applyBorder="1" applyAlignment="1">
      <alignment horizontal="right"/>
    </xf>
    <xf numFmtId="3" fontId="35" fillId="0" borderId="12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4" fontId="35" fillId="0" borderId="0" xfId="0" applyNumberFormat="1" applyFont="1" applyAlignment="1">
      <alignment/>
    </xf>
    <xf numFmtId="169" fontId="35" fillId="0" borderId="0" xfId="0" applyNumberFormat="1" applyFont="1" applyBorder="1" applyAlignment="1">
      <alignment horizontal="right"/>
    </xf>
    <xf numFmtId="43" fontId="35" fillId="0" borderId="0" xfId="0" applyNumberFormat="1" applyFont="1" applyAlignment="1">
      <alignment/>
    </xf>
    <xf numFmtId="0" fontId="27" fillId="0" borderId="0" xfId="0" applyFont="1" applyAlignment="1" applyProtection="1">
      <alignment horizontal="left" vertical="center"/>
      <protection locked="0"/>
    </xf>
    <xf numFmtId="5" fontId="7" fillId="0" borderId="0" xfId="0" applyNumberFormat="1" applyFont="1" applyAlignment="1">
      <alignment vertical="center"/>
    </xf>
    <xf numFmtId="171" fontId="41" fillId="0" borderId="11" xfId="0" applyNumberFormat="1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172" fontId="40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171" fontId="40" fillId="17" borderId="13" xfId="0" applyNumberFormat="1" applyFont="1" applyFill="1" applyBorder="1" applyAlignment="1" applyProtection="1">
      <alignment vertical="center"/>
      <protection hidden="1"/>
    </xf>
    <xf numFmtId="172" fontId="40" fillId="0" borderId="0" xfId="0" applyNumberFormat="1" applyFont="1" applyBorder="1" applyAlignment="1" applyProtection="1">
      <alignment vertical="center"/>
      <protection/>
    </xf>
    <xf numFmtId="171" fontId="40" fillId="0" borderId="11" xfId="0" applyNumberFormat="1" applyFont="1" applyBorder="1" applyAlignment="1" applyProtection="1">
      <alignment vertical="center"/>
      <protection hidden="1"/>
    </xf>
    <xf numFmtId="0" fontId="40" fillId="0" borderId="0" xfId="0" applyFont="1" applyAlignment="1" applyProtection="1">
      <alignment/>
      <protection/>
    </xf>
    <xf numFmtId="173" fontId="40" fillId="0" borderId="0" xfId="0" applyNumberFormat="1" applyFont="1" applyAlignment="1" applyProtection="1">
      <alignment/>
      <protection/>
    </xf>
    <xf numFmtId="174" fontId="41" fillId="0" borderId="11" xfId="0" applyNumberFormat="1" applyFont="1" applyBorder="1" applyAlignment="1" applyProtection="1">
      <alignment vertical="center"/>
      <protection hidden="1"/>
    </xf>
    <xf numFmtId="175" fontId="40" fillId="17" borderId="13" xfId="0" applyNumberFormat="1" applyFont="1" applyFill="1" applyBorder="1" applyAlignment="1" applyProtection="1">
      <alignment vertical="center"/>
      <protection hidden="1"/>
    </xf>
    <xf numFmtId="174" fontId="40" fillId="0" borderId="0" xfId="0" applyNumberFormat="1" applyFont="1" applyFill="1" applyBorder="1" applyAlignment="1" applyProtection="1">
      <alignment vertical="center"/>
      <protection/>
    </xf>
    <xf numFmtId="176" fontId="40" fillId="17" borderId="13" xfId="0" applyNumberFormat="1" applyFont="1" applyFill="1" applyBorder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wrapText="1"/>
      <protection/>
    </xf>
    <xf numFmtId="0" fontId="40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40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horizontal="center"/>
      <protection/>
    </xf>
    <xf numFmtId="171" fontId="41" fillId="0" borderId="11" xfId="0" applyNumberFormat="1" applyFont="1" applyFill="1" applyBorder="1" applyAlignment="1" applyProtection="1">
      <alignment vertical="center"/>
      <protection locked="0"/>
    </xf>
    <xf numFmtId="6" fontId="41" fillId="0" borderId="11" xfId="0" applyNumberFormat="1" applyFont="1" applyFill="1" applyBorder="1" applyAlignment="1" applyProtection="1">
      <alignment vertical="center"/>
      <protection locked="0"/>
    </xf>
    <xf numFmtId="171" fontId="41" fillId="0" borderId="11" xfId="0" applyNumberFormat="1" applyFont="1" applyFill="1" applyBorder="1" applyAlignment="1" applyProtection="1">
      <alignment horizontal="right" vertical="center"/>
      <protection locked="0"/>
    </xf>
    <xf numFmtId="168" fontId="27" fillId="17" borderId="0" xfId="0" applyNumberFormat="1" applyFont="1" applyFill="1" applyAlignment="1">
      <alignment horizontal="right"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1" fontId="38" fillId="0" borderId="0" xfId="0" applyNumberFormat="1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left"/>
      <protection/>
    </xf>
    <xf numFmtId="0" fontId="53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0" fillId="18" borderId="14" xfId="0" applyFont="1" applyFill="1" applyBorder="1" applyAlignment="1" applyProtection="1">
      <alignment horizontal="center" vertical="center"/>
      <protection locked="0"/>
    </xf>
    <xf numFmtId="0" fontId="40" fillId="18" borderId="15" xfId="0" applyFont="1" applyFill="1" applyBorder="1" applyAlignment="1" applyProtection="1">
      <alignment horizontal="center" vertical="center"/>
      <protection locked="0"/>
    </xf>
    <xf numFmtId="0" fontId="40" fillId="18" borderId="16" xfId="0" applyFont="1" applyFill="1" applyBorder="1" applyAlignment="1" applyProtection="1">
      <alignment horizontal="center" vertical="center"/>
      <protection locked="0"/>
    </xf>
    <xf numFmtId="178" fontId="40" fillId="0" borderId="17" xfId="0" applyNumberFormat="1" applyFont="1" applyBorder="1" applyAlignment="1" applyProtection="1">
      <alignment horizontal="center"/>
      <protection locked="0"/>
    </xf>
    <xf numFmtId="0" fontId="40" fillId="0" borderId="17" xfId="0" applyFont="1" applyBorder="1" applyAlignment="1" applyProtection="1">
      <alignment horizontal="left"/>
      <protection locked="0"/>
    </xf>
    <xf numFmtId="0" fontId="40" fillId="0" borderId="17" xfId="0" applyFont="1" applyBorder="1" applyAlignment="1" applyProtection="1">
      <alignment horizontal="center"/>
      <protection locked="0"/>
    </xf>
    <xf numFmtId="0" fontId="46" fillId="0" borderId="17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left" vertical="center"/>
      <protection/>
    </xf>
    <xf numFmtId="0" fontId="40" fillId="0" borderId="18" xfId="0" applyFont="1" applyBorder="1" applyAlignment="1" applyProtection="1">
      <alignment horizontal="left" vertical="center"/>
      <protection/>
    </xf>
    <xf numFmtId="0" fontId="40" fillId="0" borderId="0" xfId="0" applyFont="1" applyFill="1" applyAlignment="1" applyProtection="1">
      <alignment horizontal="left" vertical="center"/>
      <protection locked="0"/>
    </xf>
    <xf numFmtId="0" fontId="40" fillId="0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/>
    </xf>
    <xf numFmtId="0" fontId="40" fillId="0" borderId="0" xfId="0" applyFont="1" applyAlignment="1" applyProtection="1">
      <alignment horizontal="center"/>
      <protection locked="0"/>
    </xf>
    <xf numFmtId="0" fontId="28" fillId="0" borderId="0" xfId="62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 vertical="center"/>
      <protection locked="0"/>
    </xf>
    <xf numFmtId="168" fontId="28" fillId="0" borderId="0" xfId="62" applyNumberFormat="1" applyFont="1" applyBorder="1" applyAlignment="1" applyProtection="1">
      <alignment horizontal="right" vertical="top"/>
      <protection locked="0"/>
    </xf>
    <xf numFmtId="0" fontId="27" fillId="0" borderId="0" xfId="62" applyFont="1" applyAlignment="1" applyProtection="1">
      <alignment horizontal="center" vertical="top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Budget 2014 - 2015 v1 (FP&amp;R 13.11.13)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S\MTFS\Financial%20Forward%20Plan%202014%20-%202017%20(adopted%20FTC%2023.10.1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S\2016%20-%202017\Council%20Tax%20Support%20Grant%202014-15%20to%202016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Ear marked reserves"/>
    </sheetNames>
    <sheetDataSet>
      <sheetData sheetId="0">
        <row r="6">
          <cell r="F6">
            <v>63240</v>
          </cell>
        </row>
        <row r="7">
          <cell r="F7">
            <v>4080</v>
          </cell>
        </row>
        <row r="8">
          <cell r="F8">
            <v>13464</v>
          </cell>
        </row>
        <row r="9">
          <cell r="F9">
            <v>520</v>
          </cell>
        </row>
        <row r="10">
          <cell r="F10">
            <v>326</v>
          </cell>
        </row>
        <row r="12">
          <cell r="F12">
            <v>0</v>
          </cell>
        </row>
        <row r="13">
          <cell r="F13">
            <v>202</v>
          </cell>
        </row>
        <row r="14">
          <cell r="F14">
            <v>1200</v>
          </cell>
        </row>
        <row r="15">
          <cell r="F15">
            <v>322</v>
          </cell>
        </row>
        <row r="16">
          <cell r="F16">
            <v>600</v>
          </cell>
        </row>
        <row r="17">
          <cell r="F17">
            <v>1500</v>
          </cell>
        </row>
        <row r="18">
          <cell r="F18">
            <v>7878</v>
          </cell>
        </row>
        <row r="19">
          <cell r="F19">
            <v>750</v>
          </cell>
        </row>
        <row r="20">
          <cell r="F20">
            <v>4300</v>
          </cell>
        </row>
        <row r="21">
          <cell r="F21">
            <v>230</v>
          </cell>
        </row>
        <row r="22">
          <cell r="F22">
            <v>5600</v>
          </cell>
        </row>
        <row r="23">
          <cell r="F23">
            <v>505</v>
          </cell>
        </row>
        <row r="24">
          <cell r="F24">
            <v>202</v>
          </cell>
        </row>
        <row r="25">
          <cell r="F25">
            <v>4545</v>
          </cell>
        </row>
        <row r="26">
          <cell r="F26">
            <v>1010</v>
          </cell>
        </row>
        <row r="27">
          <cell r="F27">
            <v>1500</v>
          </cell>
        </row>
        <row r="28">
          <cell r="F28">
            <v>22350</v>
          </cell>
        </row>
        <row r="29">
          <cell r="F29">
            <v>7965</v>
          </cell>
        </row>
        <row r="30">
          <cell r="F30">
            <v>430</v>
          </cell>
        </row>
        <row r="31">
          <cell r="F31">
            <v>790</v>
          </cell>
        </row>
        <row r="32">
          <cell r="F32">
            <v>0</v>
          </cell>
        </row>
        <row r="33">
          <cell r="F33">
            <v>160</v>
          </cell>
        </row>
        <row r="34">
          <cell r="F34">
            <v>200</v>
          </cell>
        </row>
        <row r="35">
          <cell r="F35">
            <v>389</v>
          </cell>
        </row>
        <row r="36">
          <cell r="F36">
            <v>2778</v>
          </cell>
        </row>
        <row r="37">
          <cell r="F37">
            <v>1000</v>
          </cell>
        </row>
        <row r="38">
          <cell r="F38">
            <v>0</v>
          </cell>
        </row>
        <row r="39">
          <cell r="F39">
            <v>6000</v>
          </cell>
        </row>
        <row r="40">
          <cell r="F40">
            <v>12000</v>
          </cell>
        </row>
        <row r="41">
          <cell r="F41">
            <v>0</v>
          </cell>
        </row>
        <row r="42">
          <cell r="F42">
            <v>650</v>
          </cell>
        </row>
        <row r="43">
          <cell r="F43">
            <v>1500</v>
          </cell>
        </row>
        <row r="44">
          <cell r="F44">
            <v>10000</v>
          </cell>
        </row>
        <row r="45">
          <cell r="F45">
            <v>2350</v>
          </cell>
        </row>
        <row r="46">
          <cell r="F46">
            <v>2000</v>
          </cell>
        </row>
        <row r="47">
          <cell r="F47">
            <v>5000</v>
          </cell>
        </row>
        <row r="52">
          <cell r="F52">
            <v>14492.25</v>
          </cell>
        </row>
        <row r="53">
          <cell r="F53">
            <v>400</v>
          </cell>
        </row>
        <row r="57">
          <cell r="F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SG"/>
    </sheetNames>
    <sheetDataSet>
      <sheetData sheetId="0">
        <row r="83">
          <cell r="F83">
            <v>9661.5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64">
      <selection activeCell="D72" sqref="D72"/>
    </sheetView>
  </sheetViews>
  <sheetFormatPr defaultColWidth="9.140625" defaultRowHeight="20.25" customHeight="1"/>
  <cols>
    <col min="1" max="1" width="6.140625" style="14" customWidth="1"/>
    <col min="2" max="2" width="43.28125" style="12" customWidth="1"/>
    <col min="3" max="3" width="14.57421875" style="13" bestFit="1" customWidth="1"/>
    <col min="4" max="4" width="14.8515625" style="14" bestFit="1" customWidth="1"/>
    <col min="5" max="5" width="15.7109375" style="14" customWidth="1"/>
    <col min="6" max="6" width="19.28125" style="14" bestFit="1" customWidth="1"/>
    <col min="7" max="7" width="17.28125" style="14" customWidth="1"/>
    <col min="8" max="8" width="90.28125" style="14" customWidth="1"/>
    <col min="9" max="16384" width="9.140625" style="14" customWidth="1"/>
  </cols>
  <sheetData>
    <row r="1" spans="1:9" ht="20.25" customHeight="1">
      <c r="A1" s="126" t="s">
        <v>152</v>
      </c>
      <c r="H1" s="15"/>
      <c r="I1" s="16"/>
    </row>
    <row r="3" spans="3:8" ht="45">
      <c r="C3" s="17" t="s">
        <v>75</v>
      </c>
      <c r="D3" s="99" t="s">
        <v>76</v>
      </c>
      <c r="E3" s="100"/>
      <c r="F3" s="101"/>
      <c r="G3" s="18" t="s">
        <v>77</v>
      </c>
      <c r="H3" s="98" t="s">
        <v>0</v>
      </c>
    </row>
    <row r="4" spans="3:8" ht="20.25" customHeight="1">
      <c r="C4" s="103" t="s">
        <v>1</v>
      </c>
      <c r="D4" s="104" t="s">
        <v>2</v>
      </c>
      <c r="E4" s="129" t="s">
        <v>155</v>
      </c>
      <c r="F4" s="104" t="s">
        <v>3</v>
      </c>
      <c r="G4" s="104" t="s">
        <v>4</v>
      </c>
      <c r="H4" s="98"/>
    </row>
    <row r="5" spans="3:8" ht="20.25" customHeight="1">
      <c r="C5" s="103"/>
      <c r="D5" s="104"/>
      <c r="E5" s="104"/>
      <c r="F5" s="104" t="s">
        <v>1</v>
      </c>
      <c r="G5" s="104" t="s">
        <v>5</v>
      </c>
      <c r="H5" s="98"/>
    </row>
    <row r="6" spans="1:8" ht="25.5" customHeight="1">
      <c r="A6" s="102" t="s">
        <v>6</v>
      </c>
      <c r="B6" s="102"/>
      <c r="C6" s="102"/>
      <c r="D6" s="102"/>
      <c r="E6" s="102"/>
      <c r="F6" s="102"/>
      <c r="G6" s="102"/>
      <c r="H6" s="12"/>
    </row>
    <row r="7" spans="1:8" ht="34.5" customHeight="1">
      <c r="A7" s="19">
        <v>4000</v>
      </c>
      <c r="B7" s="20" t="s">
        <v>7</v>
      </c>
      <c r="C7" s="21">
        <v>63124</v>
      </c>
      <c r="D7" s="21">
        <f>'[1]Budget'!$F$6</f>
        <v>63240</v>
      </c>
      <c r="E7" s="21">
        <v>36537</v>
      </c>
      <c r="F7" s="21">
        <f>E7+27036</f>
        <v>63573</v>
      </c>
      <c r="G7" s="22">
        <v>64500</v>
      </c>
      <c r="H7" s="23" t="s">
        <v>96</v>
      </c>
    </row>
    <row r="8" spans="1:8" ht="20.25" customHeight="1">
      <c r="A8" s="19">
        <v>4001</v>
      </c>
      <c r="B8" s="20" t="s">
        <v>8</v>
      </c>
      <c r="C8" s="21">
        <v>4104</v>
      </c>
      <c r="D8" s="21">
        <f>'[1]Budget'!$F$7</f>
        <v>4080</v>
      </c>
      <c r="E8" s="21">
        <v>2303</v>
      </c>
      <c r="F8" s="21">
        <f>E8+1762</f>
        <v>4065</v>
      </c>
      <c r="G8" s="22">
        <v>4160</v>
      </c>
      <c r="H8" s="23"/>
    </row>
    <row r="9" spans="1:8" ht="20.25" customHeight="1">
      <c r="A9" s="19">
        <v>4002</v>
      </c>
      <c r="B9" s="20" t="s">
        <v>9</v>
      </c>
      <c r="C9" s="21">
        <v>11300</v>
      </c>
      <c r="D9" s="21">
        <f>'[1]Budget'!$F$8</f>
        <v>13464</v>
      </c>
      <c r="E9" s="21">
        <v>6835</v>
      </c>
      <c r="F9" s="21">
        <f>E9+5217</f>
        <v>12052</v>
      </c>
      <c r="G9" s="22">
        <v>13730</v>
      </c>
      <c r="H9" s="23" t="s">
        <v>86</v>
      </c>
    </row>
    <row r="10" spans="1:8" ht="20.25" customHeight="1">
      <c r="A10" s="19">
        <v>4003</v>
      </c>
      <c r="B10" s="20" t="s">
        <v>10</v>
      </c>
      <c r="C10" s="21">
        <v>94</v>
      </c>
      <c r="D10" s="21">
        <f>'[1]Budget'!$F$9</f>
        <v>520</v>
      </c>
      <c r="E10" s="21">
        <v>0</v>
      </c>
      <c r="F10" s="21">
        <v>0</v>
      </c>
      <c r="G10" s="22">
        <v>550</v>
      </c>
      <c r="H10" s="23"/>
    </row>
    <row r="11" spans="1:8" ht="20.25" customHeight="1">
      <c r="A11" s="19">
        <v>4004</v>
      </c>
      <c r="B11" s="20" t="s">
        <v>11</v>
      </c>
      <c r="C11" s="21">
        <v>129</v>
      </c>
      <c r="D11" s="21">
        <f>'[1]Budget'!$F$10</f>
        <v>326</v>
      </c>
      <c r="E11" s="21">
        <v>0</v>
      </c>
      <c r="F11" s="21">
        <v>200</v>
      </c>
      <c r="G11" s="22">
        <v>330</v>
      </c>
      <c r="H11" s="23"/>
    </row>
    <row r="12" spans="1:8" ht="20.25" customHeight="1">
      <c r="A12" s="19">
        <v>4005</v>
      </c>
      <c r="B12" s="20" t="s">
        <v>12</v>
      </c>
      <c r="C12" s="21">
        <v>2452</v>
      </c>
      <c r="D12" s="21">
        <v>3000</v>
      </c>
      <c r="E12" s="22">
        <v>2153</v>
      </c>
      <c r="F12" s="22">
        <f>E12+83.35+200</f>
        <v>2436.35</v>
      </c>
      <c r="G12" s="22">
        <v>3000</v>
      </c>
      <c r="H12" s="23"/>
    </row>
    <row r="13" spans="1:8" ht="20.25" customHeight="1">
      <c r="A13" s="19">
        <v>4006</v>
      </c>
      <c r="B13" s="20" t="s">
        <v>13</v>
      </c>
      <c r="C13" s="21">
        <v>0</v>
      </c>
      <c r="D13" s="21">
        <f>'[1]Budget'!$F$12</f>
        <v>0</v>
      </c>
      <c r="E13" s="22">
        <v>0</v>
      </c>
      <c r="F13" s="22">
        <v>0</v>
      </c>
      <c r="G13" s="22">
        <f>'[1]Budget'!$F$12</f>
        <v>0</v>
      </c>
      <c r="H13" s="23"/>
    </row>
    <row r="14" spans="1:8" ht="20.25" customHeight="1">
      <c r="A14" s="19">
        <v>4106</v>
      </c>
      <c r="B14" s="20" t="s">
        <v>14</v>
      </c>
      <c r="C14" s="21">
        <v>29</v>
      </c>
      <c r="D14" s="21">
        <f>'[1]Budget'!$F$13</f>
        <v>202</v>
      </c>
      <c r="E14" s="22">
        <v>0</v>
      </c>
      <c r="F14" s="22">
        <v>0</v>
      </c>
      <c r="G14" s="22">
        <v>205</v>
      </c>
      <c r="H14" s="23"/>
    </row>
    <row r="15" spans="1:8" ht="20.25" customHeight="1">
      <c r="A15" s="19">
        <v>4110</v>
      </c>
      <c r="B15" s="20" t="s">
        <v>15</v>
      </c>
      <c r="C15" s="21">
        <v>635</v>
      </c>
      <c r="D15" s="21">
        <f>'[1]Budget'!$F$14</f>
        <v>1200</v>
      </c>
      <c r="E15" s="22">
        <v>29</v>
      </c>
      <c r="F15" s="22">
        <v>700</v>
      </c>
      <c r="G15" s="22">
        <v>700</v>
      </c>
      <c r="H15" s="23"/>
    </row>
    <row r="16" spans="1:8" ht="20.25" customHeight="1">
      <c r="A16" s="19">
        <v>4112</v>
      </c>
      <c r="B16" s="20" t="s">
        <v>16</v>
      </c>
      <c r="C16" s="21">
        <v>295</v>
      </c>
      <c r="D16" s="21">
        <f>'[1]Budget'!$F$15</f>
        <v>322</v>
      </c>
      <c r="E16" s="22">
        <v>0</v>
      </c>
      <c r="F16" s="22">
        <v>325</v>
      </c>
      <c r="G16" s="22">
        <v>330</v>
      </c>
      <c r="H16" s="23"/>
    </row>
    <row r="17" spans="1:8" ht="20.25" customHeight="1">
      <c r="A17" s="19">
        <v>4113</v>
      </c>
      <c r="B17" s="20" t="s">
        <v>17</v>
      </c>
      <c r="C17" s="21">
        <v>400</v>
      </c>
      <c r="D17" s="21">
        <f>'[1]Budget'!$F$16</f>
        <v>600</v>
      </c>
      <c r="E17" s="22">
        <v>0</v>
      </c>
      <c r="F17" s="22">
        <v>600</v>
      </c>
      <c r="G17" s="22">
        <v>600</v>
      </c>
      <c r="H17" s="23"/>
    </row>
    <row r="18" spans="1:8" ht="20.25" customHeight="1">
      <c r="A18" s="19">
        <v>4115</v>
      </c>
      <c r="B18" s="20" t="s">
        <v>18</v>
      </c>
      <c r="C18" s="21">
        <v>0</v>
      </c>
      <c r="D18" s="21">
        <f>'[1]Budget'!$F$17</f>
        <v>1500</v>
      </c>
      <c r="E18" s="22">
        <v>67</v>
      </c>
      <c r="F18" s="22">
        <f>E18+65</f>
        <v>132</v>
      </c>
      <c r="G18" s="22">
        <v>1000</v>
      </c>
      <c r="H18" s="23"/>
    </row>
    <row r="19" spans="1:8" ht="20.25" customHeight="1">
      <c r="A19" s="19">
        <v>4118</v>
      </c>
      <c r="B19" s="20" t="s">
        <v>19</v>
      </c>
      <c r="C19" s="21">
        <v>7788</v>
      </c>
      <c r="D19" s="21">
        <f>'[1]Budget'!$F$18</f>
        <v>7878</v>
      </c>
      <c r="E19" s="22">
        <v>6404</v>
      </c>
      <c r="F19" s="22">
        <f>E19-383</f>
        <v>6021</v>
      </c>
      <c r="G19" s="22">
        <v>3900</v>
      </c>
      <c r="H19" s="24"/>
    </row>
    <row r="20" spans="1:8" ht="20.25" customHeight="1">
      <c r="A20" s="19">
        <v>4124</v>
      </c>
      <c r="B20" s="20" t="s">
        <v>20</v>
      </c>
      <c r="C20" s="21">
        <v>704</v>
      </c>
      <c r="D20" s="21">
        <f>'[1]Budget'!$F$19</f>
        <v>750</v>
      </c>
      <c r="E20" s="22">
        <v>379</v>
      </c>
      <c r="F20" s="22">
        <f>E20+135</f>
        <v>514</v>
      </c>
      <c r="G20" s="22">
        <v>375</v>
      </c>
      <c r="H20" s="23" t="s">
        <v>21</v>
      </c>
    </row>
    <row r="21" spans="1:8" ht="36" customHeight="1">
      <c r="A21" s="19">
        <v>4125</v>
      </c>
      <c r="B21" s="20" t="s">
        <v>22</v>
      </c>
      <c r="C21" s="21">
        <v>4244</v>
      </c>
      <c r="D21" s="21">
        <f>'[1]Budget'!$F$20</f>
        <v>4300</v>
      </c>
      <c r="E21" s="21">
        <v>2454</v>
      </c>
      <c r="F21" s="21">
        <f>E21+1760+30</f>
        <v>4244</v>
      </c>
      <c r="G21" s="22">
        <v>4325</v>
      </c>
      <c r="H21" s="23" t="s">
        <v>23</v>
      </c>
    </row>
    <row r="22" spans="1:8" ht="21.75" customHeight="1">
      <c r="A22" s="19">
        <v>4126</v>
      </c>
      <c r="B22" s="20" t="s">
        <v>24</v>
      </c>
      <c r="C22" s="21">
        <v>225</v>
      </c>
      <c r="D22" s="21">
        <f>'[1]Budget'!$F$21</f>
        <v>230</v>
      </c>
      <c r="E22" s="21">
        <v>249</v>
      </c>
      <c r="F22" s="21">
        <v>249</v>
      </c>
      <c r="G22" s="22">
        <v>234</v>
      </c>
      <c r="H22" s="23" t="s">
        <v>81</v>
      </c>
    </row>
    <row r="23" spans="1:8" ht="33.75" customHeight="1">
      <c r="A23" s="19">
        <v>4128</v>
      </c>
      <c r="B23" s="20" t="s">
        <v>25</v>
      </c>
      <c r="C23" s="21">
        <v>0</v>
      </c>
      <c r="D23" s="21">
        <f>'[1]Budget'!$F$22</f>
        <v>5600</v>
      </c>
      <c r="E23" s="21">
        <v>0</v>
      </c>
      <c r="F23" s="21">
        <v>0</v>
      </c>
      <c r="G23" s="22">
        <v>18000</v>
      </c>
      <c r="H23" s="23" t="s">
        <v>87</v>
      </c>
    </row>
    <row r="24" spans="1:8" ht="20.25" customHeight="1">
      <c r="A24" s="19">
        <v>4131</v>
      </c>
      <c r="B24" s="20" t="s">
        <v>26</v>
      </c>
      <c r="C24" s="21">
        <v>0</v>
      </c>
      <c r="D24" s="21">
        <f>'[1]Budget'!$F$23</f>
        <v>505</v>
      </c>
      <c r="E24" s="21">
        <v>0</v>
      </c>
      <c r="F24" s="21">
        <v>0</v>
      </c>
      <c r="G24" s="22">
        <v>500</v>
      </c>
      <c r="H24" s="25"/>
    </row>
    <row r="25" spans="1:8" ht="20.25" customHeight="1">
      <c r="A25" s="19">
        <v>4132</v>
      </c>
      <c r="B25" s="20" t="s">
        <v>27</v>
      </c>
      <c r="C25" s="21">
        <v>0</v>
      </c>
      <c r="D25" s="21">
        <f>'[1]Budget'!$F$24</f>
        <v>202</v>
      </c>
      <c r="E25" s="21">
        <v>40</v>
      </c>
      <c r="F25" s="21">
        <v>40</v>
      </c>
      <c r="G25" s="22">
        <v>200</v>
      </c>
      <c r="H25" s="25"/>
    </row>
    <row r="26" spans="1:8" ht="20.25" customHeight="1">
      <c r="A26" s="19">
        <v>4133</v>
      </c>
      <c r="B26" s="20" t="s">
        <v>28</v>
      </c>
      <c r="C26" s="21">
        <v>3024</v>
      </c>
      <c r="D26" s="21">
        <f>'[1]Budget'!$F$25</f>
        <v>4545</v>
      </c>
      <c r="E26" s="21">
        <v>4178</v>
      </c>
      <c r="F26" s="21">
        <f>E26</f>
        <v>4178</v>
      </c>
      <c r="G26" s="22">
        <v>4630</v>
      </c>
      <c r="H26" s="25"/>
    </row>
    <row r="27" spans="1:8" ht="20.25" customHeight="1">
      <c r="A27" s="19">
        <v>4136</v>
      </c>
      <c r="B27" s="20" t="s">
        <v>29</v>
      </c>
      <c r="C27" s="21">
        <v>0</v>
      </c>
      <c r="D27" s="21">
        <f>'[1]Budget'!$F$26</f>
        <v>1010</v>
      </c>
      <c r="E27" s="21">
        <v>2967</v>
      </c>
      <c r="F27" s="21">
        <f>E27</f>
        <v>2967</v>
      </c>
      <c r="G27" s="22">
        <v>1030</v>
      </c>
      <c r="H27" s="23"/>
    </row>
    <row r="28" spans="1:8" ht="20.25" customHeight="1">
      <c r="A28" s="19">
        <v>4139</v>
      </c>
      <c r="B28" s="20" t="s">
        <v>83</v>
      </c>
      <c r="C28" s="21">
        <v>7</v>
      </c>
      <c r="D28" s="21">
        <v>0</v>
      </c>
      <c r="E28" s="21">
        <v>0</v>
      </c>
      <c r="F28" s="21">
        <v>0</v>
      </c>
      <c r="G28" s="22">
        <v>0</v>
      </c>
      <c r="H28" s="23"/>
    </row>
    <row r="29" spans="1:8" ht="20.25" customHeight="1">
      <c r="A29" s="19">
        <v>4140</v>
      </c>
      <c r="B29" s="20" t="s">
        <v>30</v>
      </c>
      <c r="C29" s="21">
        <v>1083</v>
      </c>
      <c r="D29" s="21">
        <f>'[1]Budget'!$F$27</f>
        <v>1500</v>
      </c>
      <c r="E29" s="21">
        <v>135</v>
      </c>
      <c r="F29" s="21">
        <f>E29</f>
        <v>135</v>
      </c>
      <c r="G29" s="22">
        <v>0</v>
      </c>
      <c r="H29" s="26"/>
    </row>
    <row r="30" spans="1:8" ht="20.25" customHeight="1">
      <c r="A30" s="19">
        <v>4141</v>
      </c>
      <c r="B30" s="20" t="s">
        <v>31</v>
      </c>
      <c r="C30" s="21">
        <v>23468</v>
      </c>
      <c r="D30" s="21">
        <f>'[1]Budget'!$F$28</f>
        <v>22350</v>
      </c>
      <c r="E30" s="21">
        <v>13969</v>
      </c>
      <c r="F30" s="21">
        <f>E30+2794</f>
        <v>16763</v>
      </c>
      <c r="G30" s="22">
        <v>11750</v>
      </c>
      <c r="H30" s="26" t="s">
        <v>92</v>
      </c>
    </row>
    <row r="31" spans="1:8" ht="20.25" customHeight="1">
      <c r="A31" s="19">
        <v>4142</v>
      </c>
      <c r="B31" s="20" t="s">
        <v>32</v>
      </c>
      <c r="C31" s="21">
        <v>8362</v>
      </c>
      <c r="D31" s="21">
        <f>'[1]Budget'!$F$29</f>
        <v>7965</v>
      </c>
      <c r="E31" s="21">
        <v>4977</v>
      </c>
      <c r="F31" s="21">
        <f>E31+995</f>
        <v>5972</v>
      </c>
      <c r="G31" s="22">
        <v>3983</v>
      </c>
      <c r="H31" s="23" t="s">
        <v>88</v>
      </c>
    </row>
    <row r="32" spans="1:8" ht="20.25" customHeight="1">
      <c r="A32" s="19">
        <v>4145</v>
      </c>
      <c r="B32" s="20" t="s">
        <v>33</v>
      </c>
      <c r="C32" s="21">
        <v>374</v>
      </c>
      <c r="D32" s="21">
        <f>'[1]Budget'!$F$30</f>
        <v>430</v>
      </c>
      <c r="E32" s="21">
        <v>414</v>
      </c>
      <c r="F32" s="21">
        <v>414</v>
      </c>
      <c r="G32" s="22">
        <v>440</v>
      </c>
      <c r="H32" s="26" t="s">
        <v>34</v>
      </c>
    </row>
    <row r="33" spans="1:8" ht="20.25" customHeight="1">
      <c r="A33" s="19">
        <v>4146</v>
      </c>
      <c r="B33" s="20" t="s">
        <v>35</v>
      </c>
      <c r="C33" s="21">
        <v>731</v>
      </c>
      <c r="D33" s="21">
        <f>'[1]Budget'!$F$31</f>
        <v>790</v>
      </c>
      <c r="E33" s="21">
        <v>385</v>
      </c>
      <c r="F33" s="21">
        <f>E33+400</f>
        <v>785</v>
      </c>
      <c r="G33" s="22">
        <v>800</v>
      </c>
      <c r="H33" s="26"/>
    </row>
    <row r="34" spans="1:8" ht="20.25" customHeight="1">
      <c r="A34" s="19">
        <v>4147</v>
      </c>
      <c r="B34" s="20" t="s">
        <v>36</v>
      </c>
      <c r="C34" s="21">
        <v>0</v>
      </c>
      <c r="D34" s="21">
        <f>'[1]Budget'!$F$32</f>
        <v>0</v>
      </c>
      <c r="E34" s="21">
        <v>0</v>
      </c>
      <c r="F34" s="21">
        <v>0</v>
      </c>
      <c r="G34" s="22">
        <v>1000</v>
      </c>
      <c r="H34" s="23" t="s">
        <v>89</v>
      </c>
    </row>
    <row r="35" spans="1:8" ht="20.25" customHeight="1">
      <c r="A35" s="19">
        <v>4148</v>
      </c>
      <c r="B35" s="20" t="s">
        <v>37</v>
      </c>
      <c r="C35" s="21">
        <v>118</v>
      </c>
      <c r="D35" s="21">
        <f>'[1]Budget'!$F$33</f>
        <v>160</v>
      </c>
      <c r="E35" s="21">
        <v>37</v>
      </c>
      <c r="F35" s="21">
        <f>E35+91</f>
        <v>128</v>
      </c>
      <c r="G35" s="22">
        <f>'[1]Budget'!$F$33</f>
        <v>160</v>
      </c>
      <c r="H35" s="23"/>
    </row>
    <row r="36" spans="1:8" ht="20.25" customHeight="1">
      <c r="A36" s="19">
        <v>4151</v>
      </c>
      <c r="B36" s="20" t="s">
        <v>38</v>
      </c>
      <c r="C36" s="21">
        <v>5787</v>
      </c>
      <c r="D36" s="21">
        <f>'[1]Budget'!$F$34</f>
        <v>200</v>
      </c>
      <c r="E36" s="21">
        <v>250</v>
      </c>
      <c r="F36" s="21">
        <v>250</v>
      </c>
      <c r="G36" s="22">
        <v>0</v>
      </c>
      <c r="H36" s="26" t="s">
        <v>94</v>
      </c>
    </row>
    <row r="37" spans="1:8" ht="20.25" customHeight="1">
      <c r="A37" s="19">
        <v>4153</v>
      </c>
      <c r="B37" s="20" t="s">
        <v>39</v>
      </c>
      <c r="C37" s="21">
        <v>277</v>
      </c>
      <c r="D37" s="21">
        <f>'[1]Budget'!$F$35</f>
        <v>389</v>
      </c>
      <c r="E37" s="21">
        <v>196</v>
      </c>
      <c r="F37" s="21">
        <f>E37+200</f>
        <v>396</v>
      </c>
      <c r="G37" s="22">
        <v>300</v>
      </c>
      <c r="H37" s="26" t="s">
        <v>40</v>
      </c>
    </row>
    <row r="38" spans="1:8" ht="20.25" customHeight="1">
      <c r="A38" s="19">
        <v>4154</v>
      </c>
      <c r="B38" s="20" t="s">
        <v>41</v>
      </c>
      <c r="C38" s="21">
        <v>2655</v>
      </c>
      <c r="D38" s="21">
        <f>'[1]Budget'!$F$36</f>
        <v>2778</v>
      </c>
      <c r="E38" s="21">
        <v>2667</v>
      </c>
      <c r="F38" s="21">
        <v>2667</v>
      </c>
      <c r="G38" s="22">
        <v>2840</v>
      </c>
      <c r="H38" s="23" t="s">
        <v>90</v>
      </c>
    </row>
    <row r="39" spans="1:8" ht="20.25" customHeight="1">
      <c r="A39" s="19">
        <v>4162</v>
      </c>
      <c r="B39" s="20" t="s">
        <v>42</v>
      </c>
      <c r="C39" s="21">
        <v>0</v>
      </c>
      <c r="D39" s="21">
        <f>'[1]Budget'!$F$37</f>
        <v>1000</v>
      </c>
      <c r="E39" s="21">
        <v>0</v>
      </c>
      <c r="F39" s="21">
        <v>0</v>
      </c>
      <c r="G39" s="22">
        <v>2000</v>
      </c>
      <c r="H39" s="23"/>
    </row>
    <row r="40" spans="1:8" ht="20.25" customHeight="1">
      <c r="A40" s="19">
        <v>4163</v>
      </c>
      <c r="B40" s="20" t="s">
        <v>43</v>
      </c>
      <c r="C40" s="21">
        <v>24</v>
      </c>
      <c r="D40" s="21">
        <f>'[1]Budget'!$F$38</f>
        <v>0</v>
      </c>
      <c r="E40" s="21">
        <v>0</v>
      </c>
      <c r="F40" s="21">
        <v>0</v>
      </c>
      <c r="G40" s="22">
        <v>0</v>
      </c>
      <c r="H40" s="25"/>
    </row>
    <row r="41" spans="1:8" ht="20.25" customHeight="1">
      <c r="A41" s="19">
        <v>4203</v>
      </c>
      <c r="B41" s="20" t="s">
        <v>44</v>
      </c>
      <c r="C41" s="21">
        <v>5912</v>
      </c>
      <c r="D41" s="21">
        <f>'[1]Budget'!$F$39</f>
        <v>6000</v>
      </c>
      <c r="E41" s="21">
        <v>3600</v>
      </c>
      <c r="F41" s="21">
        <v>6000</v>
      </c>
      <c r="G41" s="22">
        <f>'[1]Budget'!$F$39</f>
        <v>6000</v>
      </c>
      <c r="H41" s="23"/>
    </row>
    <row r="42" spans="1:8" ht="19.5" customHeight="1">
      <c r="A42" s="19">
        <v>4215</v>
      </c>
      <c r="B42" s="20" t="s">
        <v>45</v>
      </c>
      <c r="C42" s="21">
        <v>29000</v>
      </c>
      <c r="D42" s="21">
        <f>'[1]Budget'!$F$40</f>
        <v>12000</v>
      </c>
      <c r="E42" s="21">
        <v>7958</v>
      </c>
      <c r="F42" s="21">
        <f>E42+10000+2000+10000+5000</f>
        <v>34958</v>
      </c>
      <c r="G42" s="22">
        <v>10000</v>
      </c>
      <c r="H42" s="23" t="s">
        <v>46</v>
      </c>
    </row>
    <row r="43" spans="1:8" ht="20.25" customHeight="1">
      <c r="A43" s="19">
        <v>4275</v>
      </c>
      <c r="B43" s="20" t="s">
        <v>47</v>
      </c>
      <c r="C43" s="21">
        <v>0</v>
      </c>
      <c r="D43" s="21">
        <f>'[1]Budget'!$F$41</f>
        <v>0</v>
      </c>
      <c r="E43" s="21">
        <v>0</v>
      </c>
      <c r="F43" s="21">
        <v>0</v>
      </c>
      <c r="G43" s="22">
        <v>0</v>
      </c>
      <c r="H43" s="20"/>
    </row>
    <row r="44" spans="1:7" ht="20.25" customHeight="1">
      <c r="A44" s="19">
        <v>4290</v>
      </c>
      <c r="B44" s="20" t="s">
        <v>48</v>
      </c>
      <c r="C44" s="21">
        <v>251</v>
      </c>
      <c r="D44" s="21">
        <f>'[1]Budget'!$F$42</f>
        <v>650</v>
      </c>
      <c r="E44" s="21">
        <v>392</v>
      </c>
      <c r="F44" s="21">
        <f>E44</f>
        <v>392</v>
      </c>
      <c r="G44" s="22">
        <f>'[1]Budget'!$F$42</f>
        <v>650</v>
      </c>
    </row>
    <row r="45" spans="1:8" ht="36" customHeight="1">
      <c r="A45" s="19">
        <v>4301</v>
      </c>
      <c r="B45" s="20" t="s">
        <v>49</v>
      </c>
      <c r="C45" s="21">
        <v>9035</v>
      </c>
      <c r="D45" s="21">
        <f>'[1]Budget'!$F$43</f>
        <v>1500</v>
      </c>
      <c r="E45" s="21">
        <v>1439</v>
      </c>
      <c r="F45" s="21">
        <f>E45+525+401+20+30+15+9+1750+851</f>
        <v>5040</v>
      </c>
      <c r="G45" s="22">
        <v>5000</v>
      </c>
      <c r="H45" s="27" t="s">
        <v>50</v>
      </c>
    </row>
    <row r="46" spans="1:8" ht="20.25" customHeight="1">
      <c r="A46" s="19">
        <v>4352</v>
      </c>
      <c r="B46" s="20" t="s">
        <v>51</v>
      </c>
      <c r="C46" s="21">
        <v>0</v>
      </c>
      <c r="D46" s="21">
        <f>'[1]Budget'!$F$44</f>
        <v>10000</v>
      </c>
      <c r="E46" s="21">
        <v>0</v>
      </c>
      <c r="F46" s="21">
        <v>0</v>
      </c>
      <c r="G46" s="22">
        <v>10000</v>
      </c>
      <c r="H46" s="20" t="s">
        <v>52</v>
      </c>
    </row>
    <row r="47" spans="1:8" ht="20.25" customHeight="1">
      <c r="A47" s="19">
        <v>4386</v>
      </c>
      <c r="B47" s="20" t="s">
        <v>53</v>
      </c>
      <c r="C47" s="21">
        <v>2480</v>
      </c>
      <c r="D47" s="21">
        <f>'[1]Budget'!$F$45</f>
        <v>2350</v>
      </c>
      <c r="E47" s="21">
        <v>4647</v>
      </c>
      <c r="F47" s="21">
        <f>E47+1240+345+7790</f>
        <v>14022</v>
      </c>
      <c r="G47" s="22">
        <v>6000</v>
      </c>
      <c r="H47" s="26" t="s">
        <v>97</v>
      </c>
    </row>
    <row r="48" spans="1:8" ht="20.25" customHeight="1">
      <c r="A48" s="19">
        <v>4390</v>
      </c>
      <c r="B48" s="20" t="s">
        <v>95</v>
      </c>
      <c r="C48" s="21">
        <v>0</v>
      </c>
      <c r="D48" s="21">
        <v>0</v>
      </c>
      <c r="E48" s="21">
        <v>167</v>
      </c>
      <c r="F48" s="21">
        <v>167</v>
      </c>
      <c r="G48" s="22">
        <v>170</v>
      </c>
      <c r="H48" s="23" t="s">
        <v>93</v>
      </c>
    </row>
    <row r="49" spans="1:8" ht="20.25" customHeight="1">
      <c r="A49" s="19">
        <v>4391</v>
      </c>
      <c r="B49" s="20" t="s">
        <v>54</v>
      </c>
      <c r="C49" s="21">
        <v>1378</v>
      </c>
      <c r="D49" s="21">
        <f>'[1]Budget'!$F$46</f>
        <v>2000</v>
      </c>
      <c r="E49" s="21">
        <v>0</v>
      </c>
      <c r="F49" s="21">
        <v>1000</v>
      </c>
      <c r="G49" s="22">
        <f>'[1]Budget'!$F$46</f>
        <v>2000</v>
      </c>
      <c r="H49" s="23" t="s">
        <v>55</v>
      </c>
    </row>
    <row r="50" spans="1:8" ht="38.25" customHeight="1">
      <c r="A50" s="19">
        <v>4395</v>
      </c>
      <c r="B50" s="20" t="s">
        <v>56</v>
      </c>
      <c r="C50" s="21">
        <v>1000</v>
      </c>
      <c r="D50" s="21">
        <f>'[1]Budget'!$F$47</f>
        <v>5000</v>
      </c>
      <c r="E50" s="21">
        <v>1200</v>
      </c>
      <c r="F50" s="21">
        <v>5000</v>
      </c>
      <c r="G50" s="22">
        <f>'[1]Budget'!$F$47</f>
        <v>5000</v>
      </c>
      <c r="H50" s="27" t="s">
        <v>57</v>
      </c>
    </row>
    <row r="51" ht="20.25" customHeight="1">
      <c r="H51" s="12"/>
    </row>
    <row r="52" spans="1:8" ht="20.25" customHeight="1" thickBot="1">
      <c r="A52" s="28"/>
      <c r="C52" s="29">
        <f>SUM(C7:C50)</f>
        <v>190489</v>
      </c>
      <c r="D52" s="29">
        <f>SUM(D7:D50)</f>
        <v>190536</v>
      </c>
      <c r="E52" s="29">
        <f>SUM(E7:E50)</f>
        <v>107028</v>
      </c>
      <c r="F52" s="29">
        <f>SUM(F7:F50)</f>
        <v>196385.35</v>
      </c>
      <c r="G52" s="29">
        <f>SUM(G7:G50)</f>
        <v>190392</v>
      </c>
      <c r="H52" s="12"/>
    </row>
    <row r="53" ht="20.25" customHeight="1" thickTop="1">
      <c r="H53" s="12"/>
    </row>
    <row r="54" spans="1:8" ht="24.75" customHeight="1">
      <c r="A54" s="54" t="s">
        <v>58</v>
      </c>
      <c r="H54" s="12"/>
    </row>
    <row r="55" spans="1:8" ht="20.25" customHeight="1">
      <c r="A55" s="19">
        <v>1076</v>
      </c>
      <c r="B55" s="20" t="s">
        <v>59</v>
      </c>
      <c r="C55" s="30">
        <v>170177</v>
      </c>
      <c r="D55" s="30">
        <v>170744</v>
      </c>
      <c r="E55" s="30">
        <v>170744</v>
      </c>
      <c r="F55" s="30">
        <v>170744</v>
      </c>
      <c r="G55" s="31">
        <v>172288</v>
      </c>
      <c r="H55" s="32" t="s">
        <v>109</v>
      </c>
    </row>
    <row r="56" spans="1:8" ht="20.25" customHeight="1">
      <c r="A56" s="19">
        <v>1077</v>
      </c>
      <c r="B56" s="20" t="s">
        <v>60</v>
      </c>
      <c r="C56" s="30">
        <v>19323</v>
      </c>
      <c r="D56" s="21">
        <f>'[1]Budget'!$F$52</f>
        <v>14492.25</v>
      </c>
      <c r="E56" s="30">
        <v>14492</v>
      </c>
      <c r="F56" s="30">
        <v>14492</v>
      </c>
      <c r="G56" s="22">
        <f>'[2]CTSG'!$F$83</f>
        <v>9661.5</v>
      </c>
      <c r="H56" s="25"/>
    </row>
    <row r="57" spans="1:8" ht="20.25" customHeight="1">
      <c r="A57" s="19">
        <v>1090</v>
      </c>
      <c r="B57" s="20" t="s">
        <v>61</v>
      </c>
      <c r="C57" s="30">
        <v>1643</v>
      </c>
      <c r="D57" s="21">
        <f>'[1]Budget'!$F$53</f>
        <v>400</v>
      </c>
      <c r="E57" s="30">
        <v>92</v>
      </c>
      <c r="F57" s="30">
        <v>650</v>
      </c>
      <c r="G57" s="22">
        <f>'[1]Budget'!$F$53</f>
        <v>400</v>
      </c>
      <c r="H57" s="25"/>
    </row>
    <row r="58" spans="1:8" ht="20.25" customHeight="1">
      <c r="A58" s="19">
        <v>1091</v>
      </c>
      <c r="B58" s="20" t="s">
        <v>84</v>
      </c>
      <c r="C58" s="30" t="s">
        <v>85</v>
      </c>
      <c r="D58" s="21" t="s">
        <v>85</v>
      </c>
      <c r="E58" s="30">
        <v>12</v>
      </c>
      <c r="F58" s="30">
        <v>12</v>
      </c>
      <c r="G58" s="22">
        <v>0</v>
      </c>
      <c r="H58" s="25"/>
    </row>
    <row r="59" spans="1:8" ht="20.25" customHeight="1">
      <c r="A59" s="19">
        <v>1301</v>
      </c>
      <c r="B59" s="20" t="s">
        <v>62</v>
      </c>
      <c r="C59" s="30">
        <v>15201</v>
      </c>
      <c r="D59" s="21">
        <v>14790</v>
      </c>
      <c r="E59" s="30">
        <v>15254</v>
      </c>
      <c r="F59" s="30">
        <v>15300</v>
      </c>
      <c r="G59" s="22">
        <v>14790</v>
      </c>
      <c r="H59" s="23" t="s">
        <v>91</v>
      </c>
    </row>
    <row r="60" spans="1:8" ht="20.25" customHeight="1">
      <c r="A60" s="19">
        <v>1405</v>
      </c>
      <c r="B60" s="20" t="s">
        <v>63</v>
      </c>
      <c r="C60" s="30">
        <v>528</v>
      </c>
      <c r="D60" s="21">
        <f>'[1]Budget'!$F$57</f>
        <v>0</v>
      </c>
      <c r="E60" s="30">
        <v>50</v>
      </c>
      <c r="F60" s="30">
        <v>50</v>
      </c>
      <c r="G60" s="22">
        <f>'[1]Budget'!$F$57</f>
        <v>0</v>
      </c>
      <c r="H60" s="20"/>
    </row>
    <row r="61" spans="1:7" ht="20.25" customHeight="1" thickBot="1">
      <c r="A61" s="33"/>
      <c r="B61" s="34"/>
      <c r="C61" s="29">
        <f>SUM(C55:C60)</f>
        <v>206872</v>
      </c>
      <c r="D61" s="29">
        <f>SUM(D55:D60)</f>
        <v>200426.25</v>
      </c>
      <c r="E61" s="29">
        <f>SUM(E55:E60)</f>
        <v>200644</v>
      </c>
      <c r="F61" s="29">
        <f>SUM(F55:F60)</f>
        <v>201248</v>
      </c>
      <c r="G61" s="29">
        <f>SUM(G55:G60)</f>
        <v>197139.5</v>
      </c>
    </row>
    <row r="62" spans="3:7" ht="20.25" customHeight="1" thickTop="1">
      <c r="C62" s="35"/>
      <c r="D62" s="36"/>
      <c r="E62" s="36"/>
      <c r="F62" s="36"/>
      <c r="G62" s="36"/>
    </row>
    <row r="63" spans="2:12" s="37" customFormat="1" ht="20.25" customHeight="1">
      <c r="B63" s="38"/>
      <c r="D63" s="39"/>
      <c r="E63" s="40"/>
      <c r="F63" s="40"/>
      <c r="H63" s="39"/>
      <c r="J63" s="41"/>
      <c r="K63" s="41"/>
      <c r="L63" s="41"/>
    </row>
    <row r="64" spans="1:12" s="37" customFormat="1" ht="20.25" customHeight="1">
      <c r="A64" s="42" t="s">
        <v>64</v>
      </c>
      <c r="B64" s="38"/>
      <c r="C64" s="97">
        <f>SUM(C61-C52)</f>
        <v>16383</v>
      </c>
      <c r="D64" s="97">
        <f>D61-D52</f>
        <v>9890.25</v>
      </c>
      <c r="E64" s="43"/>
      <c r="F64" s="97">
        <f>F61-F52</f>
        <v>4862.649999999994</v>
      </c>
      <c r="G64" s="97">
        <f>G61-G52</f>
        <v>6747.5</v>
      </c>
      <c r="J64" s="44"/>
      <c r="K64" s="41"/>
      <c r="L64" s="41"/>
    </row>
    <row r="65" spans="1:12" s="37" customFormat="1" ht="20.25" customHeight="1">
      <c r="A65" s="42"/>
      <c r="B65" s="38"/>
      <c r="C65" s="43"/>
      <c r="D65" s="45"/>
      <c r="E65" s="43"/>
      <c r="F65" s="46"/>
      <c r="G65" s="45"/>
      <c r="J65" s="44"/>
      <c r="K65" s="41"/>
      <c r="L65" s="41"/>
    </row>
    <row r="66" spans="1:12" s="37" customFormat="1" ht="20.25" customHeight="1">
      <c r="A66" s="42"/>
      <c r="B66" s="38"/>
      <c r="C66" s="43"/>
      <c r="D66" s="45"/>
      <c r="E66" s="43"/>
      <c r="F66" s="46"/>
      <c r="G66" s="47"/>
      <c r="J66" s="44"/>
      <c r="K66" s="41"/>
      <c r="L66" s="41"/>
    </row>
    <row r="67" spans="1:12" s="37" customFormat="1" ht="20.25" customHeight="1">
      <c r="A67" s="42"/>
      <c r="B67" s="38"/>
      <c r="C67" s="43"/>
      <c r="D67" s="43"/>
      <c r="E67" s="43"/>
      <c r="F67" s="46"/>
      <c r="G67" s="47"/>
      <c r="H67" s="71"/>
      <c r="J67" s="44"/>
      <c r="K67" s="41"/>
      <c r="L67" s="41"/>
    </row>
    <row r="68" spans="1:8" s="37" customFormat="1" ht="20.25" customHeight="1">
      <c r="A68" s="42"/>
      <c r="B68" s="38"/>
      <c r="C68" s="45"/>
      <c r="D68" s="48"/>
      <c r="E68" s="48"/>
      <c r="F68" s="43"/>
      <c r="G68" s="46"/>
      <c r="H68" s="39"/>
    </row>
    <row r="69" spans="1:8" s="37" customFormat="1" ht="20.25" customHeight="1">
      <c r="A69" s="45" t="s">
        <v>78</v>
      </c>
      <c r="B69" s="38"/>
      <c r="C69" s="97">
        <v>165495</v>
      </c>
      <c r="D69" s="48"/>
      <c r="E69" s="48"/>
      <c r="F69" s="48"/>
      <c r="G69" s="46"/>
      <c r="H69" s="39"/>
    </row>
    <row r="70" spans="1:8" s="37" customFormat="1" ht="20.25" customHeight="1">
      <c r="A70" s="45"/>
      <c r="B70" s="38"/>
      <c r="C70" s="45"/>
      <c r="D70" s="48"/>
      <c r="E70" s="48"/>
      <c r="F70" s="48"/>
      <c r="G70" s="46"/>
      <c r="H70" s="39"/>
    </row>
    <row r="71" spans="1:8" s="37" customFormat="1" ht="20.25" customHeight="1">
      <c r="A71" s="45" t="s">
        <v>65</v>
      </c>
      <c r="B71" s="38"/>
      <c r="C71" s="45"/>
      <c r="D71" s="97">
        <f>'Ear marked reserves'!B16</f>
        <v>42000</v>
      </c>
      <c r="E71" s="48"/>
      <c r="F71" s="48"/>
      <c r="G71" s="46"/>
      <c r="H71" s="39"/>
    </row>
    <row r="72" spans="1:8" s="37" customFormat="1" ht="20.25" customHeight="1">
      <c r="A72" s="45"/>
      <c r="B72" s="38"/>
      <c r="C72" s="45"/>
      <c r="D72" s="48"/>
      <c r="E72" s="48"/>
      <c r="F72" s="48"/>
      <c r="G72" s="46"/>
      <c r="H72" s="39"/>
    </row>
    <row r="73" spans="1:8" s="37" customFormat="1" ht="20.25" customHeight="1">
      <c r="A73" s="45"/>
      <c r="B73" s="38"/>
      <c r="C73" s="45"/>
      <c r="D73" s="48"/>
      <c r="E73" s="48"/>
      <c r="F73" s="48"/>
      <c r="G73" s="46"/>
      <c r="H73" s="39"/>
    </row>
    <row r="74" spans="1:8" s="37" customFormat="1" ht="20.25" customHeight="1">
      <c r="A74" s="49" t="s">
        <v>79</v>
      </c>
      <c r="B74" s="38"/>
      <c r="C74" s="45"/>
      <c r="D74" s="50"/>
      <c r="E74" s="50"/>
      <c r="F74" s="97">
        <f>C69-D71+F64</f>
        <v>128357.65</v>
      </c>
      <c r="G74" s="46"/>
      <c r="H74" s="39"/>
    </row>
    <row r="75" spans="1:8" s="37" customFormat="1" ht="20.25" customHeight="1">
      <c r="A75" s="49" t="s">
        <v>80</v>
      </c>
      <c r="B75" s="38"/>
      <c r="C75" s="45"/>
      <c r="D75" s="50"/>
      <c r="E75" s="50"/>
      <c r="F75" s="50"/>
      <c r="G75" s="97">
        <f>F74+G64</f>
        <v>135105.15</v>
      </c>
      <c r="H75" s="39"/>
    </row>
    <row r="76" spans="1:8" s="37" customFormat="1" ht="20.25" customHeight="1">
      <c r="A76" s="49"/>
      <c r="B76" s="38"/>
      <c r="C76" s="45"/>
      <c r="D76" s="50"/>
      <c r="E76" s="50"/>
      <c r="F76" s="50"/>
      <c r="G76" s="50"/>
      <c r="H76" s="39"/>
    </row>
    <row r="77" spans="1:8" s="37" customFormat="1" ht="20.25" customHeight="1">
      <c r="A77" s="45" t="s">
        <v>66</v>
      </c>
      <c r="B77" s="51"/>
      <c r="C77" s="52"/>
      <c r="D77" s="48"/>
      <c r="E77" s="48"/>
      <c r="F77" s="48"/>
      <c r="G77" s="46"/>
      <c r="H77" s="39"/>
    </row>
    <row r="79" ht="20.25" customHeight="1">
      <c r="A79" s="53"/>
    </row>
  </sheetData>
  <sheetProtection/>
  <mergeCells count="8">
    <mergeCell ref="H3:H5"/>
    <mergeCell ref="D3:F3"/>
    <mergeCell ref="A6:G6"/>
    <mergeCell ref="C4:C5"/>
    <mergeCell ref="D4:D5"/>
    <mergeCell ref="E4:E5"/>
    <mergeCell ref="F4:F5"/>
    <mergeCell ref="G4:G5"/>
  </mergeCells>
  <printOptions/>
  <pageMargins left="0.7480314960629921" right="0.7480314960629921" top="0.3937007874015748" bottom="0.5511811023622047" header="0.1968503937007874" footer="0.2755905511811024"/>
  <pageSetup fitToHeight="2" fitToWidth="1" horizontalDpi="300" verticalDpi="300" orientation="landscape" paperSize="9" scale="62" r:id="rId3"/>
  <headerFooter alignWithMargins="0">
    <oddFooter>&amp;C&amp;Z&amp;F</oddFooter>
  </headerFooter>
  <rowBreaks count="1" manualBreakCount="1">
    <brk id="3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4">
      <selection activeCell="A19" sqref="A19:J19"/>
    </sheetView>
  </sheetViews>
  <sheetFormatPr defaultColWidth="0" defaultRowHeight="12" zeroHeight="1"/>
  <cols>
    <col min="1" max="1" width="2.7109375" style="73" customWidth="1"/>
    <col min="2" max="2" width="13.7109375" style="73" customWidth="1"/>
    <col min="3" max="3" width="6.7109375" style="73" customWidth="1"/>
    <col min="4" max="4" width="17.7109375" style="73" customWidth="1"/>
    <col min="5" max="6" width="13.7109375" style="73" customWidth="1"/>
    <col min="7" max="7" width="3.7109375" style="73" customWidth="1"/>
    <col min="8" max="9" width="12.7109375" style="73" customWidth="1"/>
    <col min="10" max="10" width="6.7109375" style="73" customWidth="1"/>
    <col min="11" max="11" width="2.7109375" style="73" customWidth="1"/>
    <col min="12" max="16" width="0" style="73" hidden="1" customWidth="1"/>
    <col min="17" max="17" width="12.57421875" style="73" hidden="1" customWidth="1"/>
    <col min="18" max="16384" width="0" style="73" hidden="1" customWidth="1"/>
  </cols>
  <sheetData>
    <row r="1" spans="1:10" ht="18" customHeight="1">
      <c r="A1" s="109" t="s">
        <v>126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" customHeight="1">
      <c r="A2" s="110" t="s">
        <v>127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8" customHeight="1">
      <c r="A3" s="110" t="s">
        <v>128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8" customHeight="1">
      <c r="A4" s="111" t="s">
        <v>129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2:10" ht="6.75" customHeight="1">
      <c r="B5" s="86"/>
      <c r="C5" s="86"/>
      <c r="D5" s="86"/>
      <c r="E5" s="86"/>
      <c r="F5" s="86"/>
      <c r="G5" s="86"/>
      <c r="H5" s="86"/>
      <c r="I5" s="86"/>
      <c r="J5" s="86"/>
    </row>
    <row r="6" spans="2:17" ht="18" customHeight="1" hidden="1">
      <c r="B6" s="105" t="s">
        <v>130</v>
      </c>
      <c r="C6" s="105"/>
      <c r="D6" s="105"/>
      <c r="E6" s="112" t="s">
        <v>131</v>
      </c>
      <c r="F6" s="113"/>
      <c r="G6" s="113"/>
      <c r="H6" s="113"/>
      <c r="I6" s="113"/>
      <c r="J6" s="114"/>
      <c r="Q6" s="88"/>
    </row>
    <row r="7" spans="2:17" ht="18" customHeight="1">
      <c r="B7" s="105" t="s">
        <v>130</v>
      </c>
      <c r="C7" s="105"/>
      <c r="D7" s="105"/>
      <c r="E7" s="87" t="s">
        <v>131</v>
      </c>
      <c r="F7" s="87"/>
      <c r="G7" s="87"/>
      <c r="H7" s="87"/>
      <c r="I7" s="87"/>
      <c r="J7" s="87"/>
      <c r="K7" s="87"/>
      <c r="L7" s="87"/>
      <c r="Q7" s="88" t="s">
        <v>131</v>
      </c>
    </row>
    <row r="8" spans="2:17" ht="14.25">
      <c r="B8" s="106"/>
      <c r="C8" s="106"/>
      <c r="D8" s="106"/>
      <c r="E8" s="106"/>
      <c r="F8" s="89"/>
      <c r="G8" s="80"/>
      <c r="H8" s="80"/>
      <c r="I8" s="80"/>
      <c r="J8" s="80"/>
      <c r="Q8" s="88" t="s">
        <v>132</v>
      </c>
    </row>
    <row r="9" spans="2:10" ht="18" customHeight="1">
      <c r="B9" s="107" t="s">
        <v>133</v>
      </c>
      <c r="C9" s="107"/>
      <c r="D9" s="107"/>
      <c r="E9" s="107"/>
      <c r="F9" s="115">
        <v>41990</v>
      </c>
      <c r="G9" s="115"/>
      <c r="H9" s="115"/>
      <c r="I9" s="115"/>
      <c r="J9" s="115"/>
    </row>
    <row r="10" spans="2:10" ht="6.75" customHeight="1">
      <c r="B10" s="80"/>
      <c r="C10" s="80"/>
      <c r="D10" s="80"/>
      <c r="E10" s="80"/>
      <c r="F10" s="80"/>
      <c r="G10" s="80"/>
      <c r="H10" s="80"/>
      <c r="I10" s="80"/>
      <c r="J10" s="80"/>
    </row>
    <row r="11" spans="2:10" ht="18" customHeight="1">
      <c r="B11" s="107" t="s">
        <v>134</v>
      </c>
      <c r="C11" s="107"/>
      <c r="D11" s="107"/>
      <c r="E11" s="116" t="s">
        <v>135</v>
      </c>
      <c r="F11" s="116"/>
      <c r="G11" s="116"/>
      <c r="H11" s="116"/>
      <c r="I11" s="116"/>
      <c r="J11" s="116"/>
    </row>
    <row r="12" spans="2:10" ht="6.75" customHeight="1">
      <c r="B12" s="80"/>
      <c r="C12" s="80"/>
      <c r="D12" s="80"/>
      <c r="E12" s="90"/>
      <c r="F12" s="90"/>
      <c r="G12" s="90"/>
      <c r="H12" s="90"/>
      <c r="I12" s="90"/>
      <c r="J12" s="90"/>
    </row>
    <row r="13" spans="2:10" ht="18" customHeight="1">
      <c r="B13" s="80" t="s">
        <v>136</v>
      </c>
      <c r="C13" s="117" t="s">
        <v>137</v>
      </c>
      <c r="D13" s="117"/>
      <c r="E13" s="117"/>
      <c r="F13" s="117"/>
      <c r="G13" s="117"/>
      <c r="H13" s="117"/>
      <c r="I13" s="117"/>
      <c r="J13" s="117"/>
    </row>
    <row r="14" spans="2:10" ht="6.75" customHeight="1">
      <c r="B14" s="80"/>
      <c r="C14" s="80"/>
      <c r="D14" s="91"/>
      <c r="E14" s="91"/>
      <c r="F14" s="91"/>
      <c r="G14" s="91"/>
      <c r="H14" s="91"/>
      <c r="I14" s="91"/>
      <c r="J14" s="91"/>
    </row>
    <row r="15" spans="2:10" ht="18" customHeight="1">
      <c r="B15" s="90"/>
      <c r="C15" s="117"/>
      <c r="D15" s="117"/>
      <c r="E15" s="117"/>
      <c r="F15" s="117"/>
      <c r="G15" s="117"/>
      <c r="H15" s="117"/>
      <c r="I15" s="117"/>
      <c r="J15" s="117"/>
    </row>
    <row r="16" spans="2:10" ht="6.75" customHeight="1">
      <c r="B16" s="80"/>
      <c r="C16" s="80"/>
      <c r="D16" s="90"/>
      <c r="E16" s="90"/>
      <c r="F16" s="90"/>
      <c r="G16" s="90"/>
      <c r="H16" s="90"/>
      <c r="I16" s="90"/>
      <c r="J16" s="90"/>
    </row>
    <row r="17" spans="2:10" ht="18" customHeight="1">
      <c r="B17" s="80" t="s">
        <v>138</v>
      </c>
      <c r="C17" s="117" t="s">
        <v>139</v>
      </c>
      <c r="D17" s="117"/>
      <c r="E17" s="92" t="s">
        <v>140</v>
      </c>
      <c r="F17" s="118" t="s">
        <v>141</v>
      </c>
      <c r="G17" s="118"/>
      <c r="H17" s="118"/>
      <c r="I17" s="118"/>
      <c r="J17" s="118"/>
    </row>
    <row r="18" spans="2:10" ht="14.25"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30" customHeight="1">
      <c r="A19" s="108" t="s">
        <v>142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2:10" ht="6.75" customHeight="1">
      <c r="B20" s="80"/>
      <c r="C20" s="80"/>
      <c r="D20" s="80"/>
      <c r="E20" s="80"/>
      <c r="F20" s="80"/>
      <c r="G20" s="80"/>
      <c r="H20" s="80"/>
      <c r="I20" s="80"/>
      <c r="J20" s="80"/>
    </row>
    <row r="21" spans="2:9" ht="14.25">
      <c r="B21" s="76"/>
      <c r="C21" s="76"/>
      <c r="D21" s="76"/>
      <c r="E21" s="110" t="s">
        <v>143</v>
      </c>
      <c r="F21" s="110"/>
      <c r="H21" s="110" t="s">
        <v>144</v>
      </c>
      <c r="I21" s="110"/>
    </row>
    <row r="22" spans="2:9" ht="14.25">
      <c r="B22" s="80"/>
      <c r="C22" s="80"/>
      <c r="D22" s="80"/>
      <c r="E22" s="93" t="s">
        <v>145</v>
      </c>
      <c r="F22" s="93" t="s">
        <v>146</v>
      </c>
      <c r="H22" s="93" t="s">
        <v>145</v>
      </c>
      <c r="I22" s="93" t="s">
        <v>146</v>
      </c>
    </row>
    <row r="23" spans="2:9" ht="15.75" customHeight="1">
      <c r="B23" s="119" t="s">
        <v>111</v>
      </c>
      <c r="C23" s="119"/>
      <c r="D23" s="120"/>
      <c r="E23" s="72">
        <v>190536</v>
      </c>
      <c r="F23" s="72">
        <v>15190</v>
      </c>
      <c r="H23" s="94">
        <f>SUM(Budget!G7:G13)</f>
        <v>86270</v>
      </c>
      <c r="I23" s="95">
        <v>400</v>
      </c>
    </row>
    <row r="24" spans="2:9" ht="15.75" customHeight="1">
      <c r="B24" s="119" t="s">
        <v>112</v>
      </c>
      <c r="C24" s="119"/>
      <c r="D24" s="120"/>
      <c r="E24" s="72">
        <v>0</v>
      </c>
      <c r="F24" s="72">
        <v>0</v>
      </c>
      <c r="H24" s="94">
        <v>20000</v>
      </c>
      <c r="I24" s="96" t="s">
        <v>149</v>
      </c>
    </row>
    <row r="25" spans="2:9" ht="15.75" customHeight="1">
      <c r="B25" s="119" t="s">
        <v>49</v>
      </c>
      <c r="C25" s="119"/>
      <c r="D25" s="120"/>
      <c r="E25" s="72">
        <v>0</v>
      </c>
      <c r="F25" s="72">
        <v>0</v>
      </c>
      <c r="H25" s="94">
        <v>5000</v>
      </c>
      <c r="I25" s="95">
        <v>14790</v>
      </c>
    </row>
    <row r="26" spans="2:9" ht="15.75" customHeight="1">
      <c r="B26" s="119" t="s">
        <v>113</v>
      </c>
      <c r="C26" s="119"/>
      <c r="D26" s="120"/>
      <c r="E26" s="72">
        <v>0</v>
      </c>
      <c r="F26" s="72">
        <v>0</v>
      </c>
      <c r="H26" s="96" t="s">
        <v>149</v>
      </c>
      <c r="I26" s="96" t="s">
        <v>149</v>
      </c>
    </row>
    <row r="27" spans="2:9" ht="15.75" customHeight="1">
      <c r="B27" s="119" t="s">
        <v>114</v>
      </c>
      <c r="C27" s="119"/>
      <c r="D27" s="120"/>
      <c r="E27" s="72">
        <v>0</v>
      </c>
      <c r="F27" s="72">
        <v>0</v>
      </c>
      <c r="H27" s="96" t="s">
        <v>149</v>
      </c>
      <c r="I27" s="96" t="s">
        <v>149</v>
      </c>
    </row>
    <row r="28" spans="2:9" ht="15.75" customHeight="1">
      <c r="B28" s="119" t="s">
        <v>115</v>
      </c>
      <c r="C28" s="119"/>
      <c r="D28" s="120"/>
      <c r="E28" s="72">
        <v>0</v>
      </c>
      <c r="F28" s="72">
        <v>0</v>
      </c>
      <c r="H28" s="94">
        <f>SUM(Budget!G14:G40)</f>
        <v>59302</v>
      </c>
      <c r="I28" s="96" t="s">
        <v>149</v>
      </c>
    </row>
    <row r="29" spans="2:9" ht="15.75" customHeight="1">
      <c r="B29" s="121" t="s">
        <v>116</v>
      </c>
      <c r="C29" s="121"/>
      <c r="D29" s="122"/>
      <c r="E29" s="72"/>
      <c r="F29" s="72"/>
      <c r="H29" s="94">
        <v>19820</v>
      </c>
      <c r="I29" s="96" t="s">
        <v>149</v>
      </c>
    </row>
    <row r="30" spans="2:9" ht="15.75" customHeight="1">
      <c r="B30" s="121"/>
      <c r="C30" s="121"/>
      <c r="D30" s="122"/>
      <c r="E30" s="72"/>
      <c r="F30" s="72"/>
      <c r="H30" s="96" t="s">
        <v>149</v>
      </c>
      <c r="I30" s="96" t="s">
        <v>149</v>
      </c>
    </row>
    <row r="31" spans="2:9" ht="15.75" customHeight="1">
      <c r="B31" s="74" t="s">
        <v>117</v>
      </c>
      <c r="C31" s="74"/>
      <c r="D31" s="74"/>
      <c r="E31" s="72">
        <v>9890</v>
      </c>
      <c r="F31" s="72">
        <v>0</v>
      </c>
      <c r="H31" s="94">
        <f>Budget!G64</f>
        <v>6747.5</v>
      </c>
      <c r="I31" s="96" t="s">
        <v>149</v>
      </c>
    </row>
    <row r="32" spans="2:9" ht="9.75" customHeight="1">
      <c r="B32" s="74"/>
      <c r="C32" s="74"/>
      <c r="D32" s="74"/>
      <c r="E32" s="75"/>
      <c r="F32" s="75"/>
      <c r="H32" s="75"/>
      <c r="I32" s="75"/>
    </row>
    <row r="33" spans="2:9" ht="18" customHeight="1" thickBot="1">
      <c r="B33" s="76" t="s">
        <v>118</v>
      </c>
      <c r="C33" s="76"/>
      <c r="D33" s="76"/>
      <c r="F33" s="77">
        <v>185236</v>
      </c>
      <c r="I33" s="77">
        <f>SUM(H23:H31)-SUM(I23:I31)</f>
        <v>181949.5</v>
      </c>
    </row>
    <row r="34" spans="2:9" ht="6.75" customHeight="1" thickTop="1">
      <c r="B34" s="74"/>
      <c r="C34" s="74"/>
      <c r="D34" s="74"/>
      <c r="E34" s="75"/>
      <c r="F34" s="75"/>
      <c r="I34" s="75"/>
    </row>
    <row r="35" spans="2:9" ht="14.25">
      <c r="B35" s="76" t="s">
        <v>119</v>
      </c>
      <c r="C35" s="76"/>
      <c r="D35" s="76"/>
      <c r="E35" s="78"/>
      <c r="F35" s="78"/>
      <c r="I35" s="78"/>
    </row>
    <row r="36" spans="2:9" ht="18" customHeight="1">
      <c r="B36" s="123" t="s">
        <v>120</v>
      </c>
      <c r="C36" s="123"/>
      <c r="D36" s="123"/>
      <c r="F36" s="79">
        <v>14492</v>
      </c>
      <c r="I36" s="79">
        <v>9662</v>
      </c>
    </row>
    <row r="37" spans="2:9" ht="9.75" customHeight="1">
      <c r="B37" s="74"/>
      <c r="C37" s="74"/>
      <c r="D37" s="74"/>
      <c r="F37" s="75"/>
      <c r="I37" s="75"/>
    </row>
    <row r="38" spans="2:9" ht="18" customHeight="1" thickBot="1">
      <c r="B38" s="123" t="s">
        <v>121</v>
      </c>
      <c r="C38" s="123"/>
      <c r="D38" s="123"/>
      <c r="F38" s="77">
        <v>170744</v>
      </c>
      <c r="I38" s="77">
        <f>I33-I36</f>
        <v>172287.5</v>
      </c>
    </row>
    <row r="39" spans="2:9" ht="9.75" customHeight="1" thickTop="1">
      <c r="B39" s="80"/>
      <c r="C39" s="80"/>
      <c r="D39" s="80"/>
      <c r="F39" s="81"/>
      <c r="I39" s="81"/>
    </row>
    <row r="40" spans="2:9" ht="18" customHeight="1">
      <c r="B40" s="123" t="s">
        <v>122</v>
      </c>
      <c r="C40" s="123"/>
      <c r="D40" s="123"/>
      <c r="F40" s="82">
        <v>12647.7</v>
      </c>
      <c r="I40" s="82">
        <v>12762.1</v>
      </c>
    </row>
    <row r="41" spans="2:9" ht="9.75" customHeight="1">
      <c r="B41" s="80"/>
      <c r="C41" s="80"/>
      <c r="D41" s="80"/>
      <c r="F41" s="81"/>
      <c r="I41" s="81"/>
    </row>
    <row r="42" spans="2:9" ht="18" customHeight="1" thickBot="1">
      <c r="B42" s="123" t="s">
        <v>123</v>
      </c>
      <c r="C42" s="123"/>
      <c r="D42" s="123"/>
      <c r="F42" s="83">
        <v>13.5</v>
      </c>
      <c r="I42" s="83">
        <f>I38/I40</f>
        <v>13.499933396541321</v>
      </c>
    </row>
    <row r="43" spans="2:9" ht="9.75" customHeight="1" thickTop="1">
      <c r="B43" s="80"/>
      <c r="C43" s="80"/>
      <c r="D43" s="80"/>
      <c r="E43" s="81"/>
      <c r="F43" s="81"/>
      <c r="I43" s="81"/>
    </row>
    <row r="44" spans="2:9" ht="18" customHeight="1" thickBot="1">
      <c r="B44" s="123" t="s">
        <v>124</v>
      </c>
      <c r="C44" s="123"/>
      <c r="D44" s="123"/>
      <c r="E44" s="81"/>
      <c r="F44" s="81"/>
      <c r="I44" s="83">
        <f>I42-F42</f>
        <v>-6.660345867892659E-05</v>
      </c>
    </row>
    <row r="45" spans="2:9" ht="9.75" customHeight="1" thickTop="1">
      <c r="B45" s="80"/>
      <c r="C45" s="80"/>
      <c r="D45" s="80"/>
      <c r="E45" s="81"/>
      <c r="F45" s="81"/>
      <c r="I45" s="81"/>
    </row>
    <row r="46" spans="2:9" ht="18" customHeight="1" thickBot="1">
      <c r="B46" s="123" t="s">
        <v>125</v>
      </c>
      <c r="C46" s="123"/>
      <c r="D46" s="123"/>
      <c r="E46" s="84"/>
      <c r="F46" s="84"/>
      <c r="I46" s="85">
        <v>0</v>
      </c>
    </row>
    <row r="47" spans="2:10" ht="15" thickTop="1">
      <c r="B47" s="80"/>
      <c r="C47" s="80"/>
      <c r="D47" s="80"/>
      <c r="E47" s="80"/>
      <c r="F47" s="80"/>
      <c r="G47" s="80"/>
      <c r="H47" s="80"/>
      <c r="I47" s="80"/>
      <c r="J47" s="80"/>
    </row>
    <row r="48" spans="2:10" ht="14.25">
      <c r="B48" s="80"/>
      <c r="C48" s="80"/>
      <c r="D48" s="80"/>
      <c r="E48" s="124" t="s">
        <v>150</v>
      </c>
      <c r="F48" s="124"/>
      <c r="G48" s="124"/>
      <c r="H48" s="124"/>
      <c r="I48" s="124"/>
      <c r="J48" s="124"/>
    </row>
    <row r="49" spans="2:10" ht="14.25">
      <c r="B49" s="107" t="s">
        <v>147</v>
      </c>
      <c r="C49" s="107"/>
      <c r="D49" s="107"/>
      <c r="E49" s="117"/>
      <c r="F49" s="117"/>
      <c r="G49" s="117"/>
      <c r="H49" s="117"/>
      <c r="I49" s="117"/>
      <c r="J49" s="117"/>
    </row>
    <row r="50" spans="2:10" ht="14.25">
      <c r="B50" s="80"/>
      <c r="C50" s="80"/>
      <c r="D50" s="80"/>
      <c r="E50" s="80"/>
      <c r="F50" s="80"/>
      <c r="G50" s="80"/>
      <c r="H50" s="80"/>
      <c r="I50" s="80"/>
      <c r="J50" s="80"/>
    </row>
    <row r="51" spans="2:10" ht="14.25">
      <c r="B51" s="80"/>
      <c r="C51" s="124" t="s">
        <v>151</v>
      </c>
      <c r="D51" s="124"/>
      <c r="E51" s="124"/>
      <c r="F51" s="124"/>
      <c r="G51" s="124"/>
      <c r="H51" s="124"/>
      <c r="I51" s="124"/>
      <c r="J51" s="124"/>
    </row>
    <row r="52" spans="2:10" ht="14.25">
      <c r="B52" s="80" t="s">
        <v>148</v>
      </c>
      <c r="C52" s="117"/>
      <c r="D52" s="117"/>
      <c r="E52" s="117"/>
      <c r="F52" s="117"/>
      <c r="G52" s="117"/>
      <c r="H52" s="117"/>
      <c r="I52" s="117"/>
      <c r="J52" s="117"/>
    </row>
    <row r="53" spans="2:10" ht="14.25">
      <c r="B53" s="80"/>
      <c r="C53" s="80"/>
      <c r="D53" s="80"/>
      <c r="E53" s="80"/>
      <c r="F53" s="80"/>
      <c r="G53" s="80"/>
      <c r="H53" s="80"/>
      <c r="I53" s="80"/>
      <c r="J53" s="80"/>
    </row>
  </sheetData>
  <sheetProtection/>
  <mergeCells count="36">
    <mergeCell ref="C51:J52"/>
    <mergeCell ref="B40:D40"/>
    <mergeCell ref="B42:D42"/>
    <mergeCell ref="B44:D44"/>
    <mergeCell ref="B46:D46"/>
    <mergeCell ref="E48:J49"/>
    <mergeCell ref="B49:D49"/>
    <mergeCell ref="B27:D27"/>
    <mergeCell ref="B28:D28"/>
    <mergeCell ref="B29:D29"/>
    <mergeCell ref="B30:D30"/>
    <mergeCell ref="B36:D36"/>
    <mergeCell ref="B38:D38"/>
    <mergeCell ref="E21:F21"/>
    <mergeCell ref="H21:I21"/>
    <mergeCell ref="B23:D23"/>
    <mergeCell ref="B24:D24"/>
    <mergeCell ref="B25:D25"/>
    <mergeCell ref="B26:D26"/>
    <mergeCell ref="F9:J9"/>
    <mergeCell ref="B11:D11"/>
    <mergeCell ref="E11:J11"/>
    <mergeCell ref="C13:J13"/>
    <mergeCell ref="C15:J15"/>
    <mergeCell ref="C17:D17"/>
    <mergeCell ref="F17:J17"/>
    <mergeCell ref="B7:D7"/>
    <mergeCell ref="B8:E8"/>
    <mergeCell ref="B9:E9"/>
    <mergeCell ref="A19:J19"/>
    <mergeCell ref="A1:J1"/>
    <mergeCell ref="A2:J2"/>
    <mergeCell ref="A3:J3"/>
    <mergeCell ref="A4:J4"/>
    <mergeCell ref="B6:D6"/>
    <mergeCell ref="E6:J6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7" sqref="A7"/>
    </sheetView>
  </sheetViews>
  <sheetFormatPr defaultColWidth="9.140625" defaultRowHeight="12"/>
  <cols>
    <col min="1" max="1" width="68.00390625" style="4" bestFit="1" customWidth="1"/>
    <col min="2" max="2" width="16.7109375" style="4" bestFit="1" customWidth="1"/>
    <col min="3" max="3" width="16.7109375" style="1" bestFit="1" customWidth="1"/>
    <col min="4" max="4" width="5.57421875" style="4" bestFit="1" customWidth="1"/>
    <col min="5" max="16384" width="9.140625" style="4" customWidth="1"/>
  </cols>
  <sheetData>
    <row r="1" ht="18">
      <c r="A1" s="3" t="s">
        <v>154</v>
      </c>
    </row>
    <row r="2" spans="1:6" ht="18">
      <c r="A2" s="5"/>
      <c r="B2" s="5"/>
      <c r="C2" s="6"/>
      <c r="D2" s="1"/>
      <c r="E2" s="1"/>
      <c r="F2" s="1"/>
    </row>
    <row r="3" spans="1:7" ht="18">
      <c r="A3" s="3" t="s">
        <v>156</v>
      </c>
      <c r="B3" s="128" t="s">
        <v>153</v>
      </c>
      <c r="D3" s="1"/>
      <c r="E3" s="125"/>
      <c r="F3" s="125"/>
      <c r="G3" s="125"/>
    </row>
    <row r="4" spans="1:7" ht="18">
      <c r="A4" s="7" t="s">
        <v>67</v>
      </c>
      <c r="B4" s="2">
        <v>0</v>
      </c>
      <c r="D4" s="8"/>
      <c r="E4" s="1"/>
      <c r="F4" s="1"/>
      <c r="G4" s="9"/>
    </row>
    <row r="5" spans="1:2" s="1" customFormat="1" ht="18">
      <c r="A5" s="7" t="s">
        <v>68</v>
      </c>
      <c r="B5" s="2">
        <v>0</v>
      </c>
    </row>
    <row r="6" spans="1:6" ht="18">
      <c r="A6" s="7" t="s">
        <v>69</v>
      </c>
      <c r="B6" s="2">
        <v>0</v>
      </c>
      <c r="D6" s="1"/>
      <c r="E6" s="1"/>
      <c r="F6" s="1"/>
    </row>
    <row r="7" spans="1:6" ht="18">
      <c r="A7" s="1" t="s">
        <v>70</v>
      </c>
      <c r="B7" s="2">
        <v>0</v>
      </c>
      <c r="D7" s="1"/>
      <c r="E7" s="1"/>
      <c r="F7" s="1"/>
    </row>
    <row r="8" spans="1:6" ht="18">
      <c r="A8" s="1" t="s">
        <v>71</v>
      </c>
      <c r="B8" s="2">
        <v>10000</v>
      </c>
      <c r="C8" s="2"/>
      <c r="D8" s="1"/>
      <c r="E8" s="1"/>
      <c r="F8" s="1"/>
    </row>
    <row r="9" spans="1:6" ht="18">
      <c r="A9" s="1" t="s">
        <v>82</v>
      </c>
      <c r="B9" s="2">
        <v>2000</v>
      </c>
      <c r="D9" s="1"/>
      <c r="E9" s="1"/>
      <c r="F9" s="1"/>
    </row>
    <row r="10" spans="1:6" ht="18.75" thickBot="1">
      <c r="A10" s="1"/>
      <c r="B10" s="10">
        <f>SUM(B4:B9)</f>
        <v>12000</v>
      </c>
      <c r="C10" s="127"/>
      <c r="D10" s="1"/>
      <c r="E10" s="1"/>
      <c r="F10" s="1"/>
    </row>
    <row r="11" spans="1:6" ht="18.75" thickTop="1">
      <c r="A11" s="1"/>
      <c r="B11" s="11"/>
      <c r="D11" s="1"/>
      <c r="E11" s="1"/>
      <c r="F11" s="1"/>
    </row>
    <row r="12" spans="1:6" ht="18">
      <c r="A12" s="8" t="s">
        <v>72</v>
      </c>
      <c r="B12" s="1"/>
      <c r="D12" s="1"/>
      <c r="E12" s="1"/>
      <c r="F12" s="1"/>
    </row>
    <row r="13" spans="1:6" ht="18">
      <c r="A13" s="1" t="s">
        <v>73</v>
      </c>
      <c r="B13" s="2">
        <v>30000</v>
      </c>
      <c r="C13" s="2"/>
      <c r="D13" s="1"/>
      <c r="E13" s="1"/>
      <c r="F13" s="1"/>
    </row>
    <row r="14" spans="2:6" ht="18.75" thickBot="1">
      <c r="B14" s="10">
        <f>SUM(B13)</f>
        <v>30000</v>
      </c>
      <c r="C14" s="127"/>
      <c r="D14" s="1"/>
      <c r="E14" s="1"/>
      <c r="F14" s="1"/>
    </row>
    <row r="15" spans="1:6" ht="18.75" thickTop="1">
      <c r="A15" s="1"/>
      <c r="B15" s="1"/>
      <c r="D15" s="1"/>
      <c r="E15" s="1"/>
      <c r="F15" s="1"/>
    </row>
    <row r="16" spans="1:3" ht="18.75" thickBot="1">
      <c r="A16" s="8" t="s">
        <v>74</v>
      </c>
      <c r="B16" s="10">
        <f>B10+B14</f>
        <v>42000</v>
      </c>
      <c r="C16" s="127"/>
    </row>
    <row r="17" ht="18.75" thickTop="1">
      <c r="A17" s="3"/>
    </row>
    <row r="19" ht="18">
      <c r="A19" s="1"/>
    </row>
    <row r="20" ht="18">
      <c r="A20" s="3"/>
    </row>
  </sheetData>
  <sheetProtection/>
  <mergeCells count="1"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2" sqref="B22"/>
    </sheetView>
  </sheetViews>
  <sheetFormatPr defaultColWidth="9.140625" defaultRowHeight="12"/>
  <cols>
    <col min="1" max="1" width="39.140625" style="55" bestFit="1" customWidth="1"/>
    <col min="2" max="2" width="20.8515625" style="55" bestFit="1" customWidth="1"/>
    <col min="3" max="3" width="13.140625" style="55" customWidth="1"/>
    <col min="4" max="4" width="16.7109375" style="55" bestFit="1" customWidth="1"/>
    <col min="5" max="5" width="16.28125" style="55" bestFit="1" customWidth="1"/>
    <col min="6" max="6" width="11.7109375" style="55" bestFit="1" customWidth="1"/>
    <col min="7" max="16384" width="9.140625" style="55" customWidth="1"/>
  </cols>
  <sheetData>
    <row r="1" ht="18.75" customHeight="1">
      <c r="A1" s="70" t="s">
        <v>110</v>
      </c>
    </row>
    <row r="2" ht="18.75" customHeight="1">
      <c r="A2" s="56"/>
    </row>
    <row r="3" ht="18.75" customHeight="1">
      <c r="A3" s="56" t="s">
        <v>105</v>
      </c>
    </row>
    <row r="4" ht="18.75" customHeight="1">
      <c r="A4" s="56"/>
    </row>
    <row r="5" ht="18.75" customHeight="1">
      <c r="A5" s="56"/>
    </row>
    <row r="6" ht="18.75" customHeight="1"/>
    <row r="7" spans="1:3" ht="30">
      <c r="A7" s="57" t="s">
        <v>98</v>
      </c>
      <c r="B7" s="58" t="s">
        <v>106</v>
      </c>
      <c r="C7" s="59" t="s">
        <v>107</v>
      </c>
    </row>
    <row r="8" spans="1:3" ht="15">
      <c r="A8" s="57"/>
      <c r="B8" s="59" t="s">
        <v>99</v>
      </c>
      <c r="C8" s="59" t="s">
        <v>99</v>
      </c>
    </row>
    <row r="9" spans="1:3" ht="18.75" customHeight="1">
      <c r="A9" s="57" t="s">
        <v>100</v>
      </c>
      <c r="B9" s="60">
        <f>Budget!F52</f>
        <v>196385.35</v>
      </c>
      <c r="C9" s="60">
        <f>Budget!G52</f>
        <v>190392</v>
      </c>
    </row>
    <row r="10" spans="1:3" ht="18.75" customHeight="1">
      <c r="A10" s="57" t="s">
        <v>101</v>
      </c>
      <c r="B10" s="60">
        <f>Budget!F57+Budget!F58+Budget!F59+Budget!F60</f>
        <v>16012</v>
      </c>
      <c r="C10" s="61">
        <f>Budget!G57+Budget!G58+Budget!G59+Budget!G60</f>
        <v>15190</v>
      </c>
    </row>
    <row r="11" spans="1:3" ht="18.75" customHeight="1" thickBot="1">
      <c r="A11" s="62"/>
      <c r="B11" s="63"/>
      <c r="C11" s="64">
        <f>C9-C10</f>
        <v>175202</v>
      </c>
    </row>
    <row r="12" spans="1:3" ht="18.75" customHeight="1" thickTop="1">
      <c r="A12" s="62"/>
      <c r="B12" s="63"/>
      <c r="C12" s="65"/>
    </row>
    <row r="13" spans="1:3" ht="18.75" customHeight="1">
      <c r="A13" s="62" t="s">
        <v>102</v>
      </c>
      <c r="B13" s="60">
        <f>Budget!F64</f>
        <v>4862.649999999994</v>
      </c>
      <c r="C13" s="60">
        <f>Budget!G64</f>
        <v>6747.5</v>
      </c>
    </row>
    <row r="14" spans="1:3" ht="18.75" customHeight="1">
      <c r="A14" s="62" t="s">
        <v>103</v>
      </c>
      <c r="B14" s="60">
        <f>Budget!F56</f>
        <v>14492</v>
      </c>
      <c r="C14" s="60">
        <f>Budget!G56</f>
        <v>9661.5</v>
      </c>
    </row>
    <row r="15" spans="1:3" ht="18.75" customHeight="1">
      <c r="A15" s="62"/>
      <c r="B15" s="63"/>
      <c r="C15" s="65"/>
    </row>
    <row r="16" spans="1:3" ht="18.75" customHeight="1" thickBot="1">
      <c r="A16" s="62" t="s">
        <v>108</v>
      </c>
      <c r="B16" s="63"/>
      <c r="C16" s="64">
        <f>C11+C13-C14</f>
        <v>172288</v>
      </c>
    </row>
    <row r="17" spans="2:3" ht="18.75" customHeight="1" thickTop="1">
      <c r="B17" s="66"/>
      <c r="C17" s="63"/>
    </row>
    <row r="18" spans="2:6" ht="18.75" customHeight="1">
      <c r="B18" s="66"/>
      <c r="C18" s="63"/>
      <c r="F18" s="67"/>
    </row>
    <row r="19" spans="1:4" ht="18.75" customHeight="1">
      <c r="A19" s="55" t="s">
        <v>104</v>
      </c>
      <c r="B19" s="32">
        <v>12762.1</v>
      </c>
      <c r="C19" s="68">
        <f>C16/B19</f>
        <v>13.499972575046426</v>
      </c>
      <c r="D19" s="68"/>
    </row>
    <row r="20" ht="18.75" customHeight="1"/>
    <row r="21" ht="18.75" customHeight="1"/>
    <row r="22" ht="18.75" customHeight="1"/>
    <row r="23" ht="18.75" customHeight="1"/>
    <row r="24" ht="18.75" customHeight="1">
      <c r="B24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shindry</dc:creator>
  <cp:keywords/>
  <dc:description/>
  <cp:lastModifiedBy>Hindry, Susan</cp:lastModifiedBy>
  <cp:lastPrinted>2014-12-22T11:58:58Z</cp:lastPrinted>
  <dcterms:created xsi:type="dcterms:W3CDTF">2014-01-22T13:59:06Z</dcterms:created>
  <dcterms:modified xsi:type="dcterms:W3CDTF">2014-12-22T12:00:23Z</dcterms:modified>
  <cp:category/>
  <cp:version/>
  <cp:contentType/>
  <cp:contentStatus/>
</cp:coreProperties>
</file>