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BUDGETS\2018 - 2019\"/>
    </mc:Choice>
  </mc:AlternateContent>
  <workbookProtection lockStructure="1"/>
  <bookViews>
    <workbookView xWindow="480" yWindow="135" windowWidth="14355" windowHeight="8520"/>
  </bookViews>
  <sheets>
    <sheet name=" Budget" sheetId="1" r:id="rId1"/>
    <sheet name="Reserves" sheetId="6" r:id="rId2"/>
  </sheets>
  <externalReferences>
    <externalReference r:id="rId3"/>
  </externalReferences>
  <definedNames>
    <definedName name="Parish">'[1]16-17 Grants &amp; Tax Base'!$C$7:$C$8</definedName>
    <definedName name="_xlnm.Print_Area" localSheetId="1">Reserves!$A$1:$D$21</definedName>
    <definedName name="_xlnm.Print_Titles" localSheetId="0">' Budget'!$A:$B,' Budget'!$1:$5</definedName>
  </definedNames>
  <calcPr calcId="162913"/>
</workbook>
</file>

<file path=xl/calcChain.xml><?xml version="1.0" encoding="utf-8"?>
<calcChain xmlns="http://schemas.openxmlformats.org/spreadsheetml/2006/main">
  <c r="F43" i="1" l="1"/>
  <c r="G43" i="1" s="1"/>
  <c r="G64" i="1" l="1"/>
  <c r="G38" i="1" l="1"/>
  <c r="D80" i="1" l="1"/>
  <c r="D79" i="1"/>
  <c r="D78" i="1"/>
  <c r="G15" i="1" l="1"/>
  <c r="G9" i="1"/>
  <c r="F53" i="1"/>
  <c r="F51" i="1"/>
  <c r="G51" i="1" s="1"/>
  <c r="F49" i="1"/>
  <c r="G49" i="1" s="1"/>
  <c r="F48" i="1"/>
  <c r="G48" i="1" s="1"/>
  <c r="D43" i="1"/>
  <c r="F40" i="1"/>
  <c r="G40" i="1" s="1"/>
  <c r="F35" i="1"/>
  <c r="G35" i="1" s="1"/>
  <c r="F33" i="1"/>
  <c r="F31" i="1"/>
  <c r="G31" i="1" s="1"/>
  <c r="F29" i="1"/>
  <c r="G29" i="1" s="1"/>
  <c r="F20" i="1"/>
  <c r="G20" i="1" s="1"/>
  <c r="F17" i="1"/>
  <c r="G17" i="1" s="1"/>
  <c r="F13" i="1"/>
  <c r="G13" i="1" s="1"/>
  <c r="F12" i="1"/>
  <c r="G12" i="1" s="1"/>
  <c r="F11" i="1"/>
  <c r="G11" i="1" s="1"/>
  <c r="F10" i="1"/>
  <c r="G10" i="1" s="1"/>
  <c r="F8" i="1"/>
  <c r="G8" i="1" s="1"/>
  <c r="H8" i="1" s="1"/>
  <c r="F7" i="1"/>
  <c r="G7" i="1" s="1"/>
  <c r="F6" i="1"/>
  <c r="G6" i="1" s="1"/>
  <c r="G33" i="1"/>
  <c r="G53" i="1"/>
  <c r="H12" i="1"/>
  <c r="G16" i="1"/>
  <c r="G18" i="1"/>
  <c r="G21" i="1"/>
  <c r="H21" i="1"/>
  <c r="G23" i="1"/>
  <c r="G24" i="1"/>
  <c r="G25" i="1"/>
  <c r="G26" i="1"/>
  <c r="G27" i="1"/>
  <c r="G28" i="1"/>
  <c r="G30" i="1"/>
  <c r="G32" i="1"/>
  <c r="G34" i="1"/>
  <c r="G36" i="1"/>
  <c r="G39" i="1"/>
  <c r="G41" i="1"/>
  <c r="G44" i="1"/>
  <c r="G45" i="1"/>
  <c r="G50" i="1"/>
  <c r="G52" i="1"/>
  <c r="H6" i="1" l="1"/>
  <c r="G57" i="1"/>
  <c r="H7" i="1"/>
  <c r="H57" i="1" l="1"/>
  <c r="F57" i="1" l="1"/>
  <c r="E57" i="1"/>
  <c r="D57" i="1"/>
  <c r="C57" i="1"/>
  <c r="D15" i="6" l="1"/>
  <c r="D7" i="6"/>
  <c r="D21" i="6" s="1"/>
  <c r="H69" i="1"/>
  <c r="H71" i="1" s="1"/>
  <c r="G68" i="1" l="1"/>
  <c r="G62" i="1"/>
  <c r="G63" i="1"/>
  <c r="G67" i="1"/>
  <c r="G66" i="1"/>
  <c r="G65" i="1"/>
  <c r="E69" i="1"/>
  <c r="F69" i="1"/>
  <c r="D69" i="1"/>
  <c r="D71" i="1" s="1"/>
  <c r="C71" i="1"/>
  <c r="G69" i="1" l="1"/>
  <c r="G71" i="1" s="1"/>
  <c r="D85" i="1" l="1"/>
  <c r="D83" i="1"/>
  <c r="C7" i="6" l="1"/>
  <c r="C15" i="6"/>
  <c r="C21" i="6" l="1"/>
</calcChain>
</file>

<file path=xl/comments1.xml><?xml version="1.0" encoding="utf-8"?>
<comments xmlns="http://schemas.openxmlformats.org/spreadsheetml/2006/main">
  <authors>
    <author>shindry</author>
    <author>Hindry, Susan</author>
  </authors>
  <commentList>
    <comment ref="G4" authorId="0" shapeId="0">
      <text>
        <r>
          <rPr>
            <b/>
            <sz val="10"/>
            <color indexed="81"/>
            <rFont val="Tahoma"/>
            <family val="2"/>
          </rPr>
          <t>shindry:</t>
        </r>
        <r>
          <rPr>
            <sz val="10"/>
            <color indexed="81"/>
            <rFont val="Tahoma"/>
            <family val="2"/>
          </rPr>
          <t xml:space="preserve">
includes committed expenditure such as grants not yet claimed etc</t>
        </r>
      </text>
    </comment>
    <comment ref="D18" authorId="1" shapeId="0">
      <text>
        <r>
          <rPr>
            <b/>
            <sz val="9"/>
            <color indexed="81"/>
            <rFont val="Tahoma"/>
            <family val="2"/>
          </rPr>
          <t>Hindry, Susan:</t>
        </r>
        <r>
          <rPr>
            <sz val="9"/>
            <color indexed="81"/>
            <rFont val="Tahoma"/>
            <family val="2"/>
          </rPr>
          <t xml:space="preserve">
Original budget was £4,675.  £4,477 vired to 4353</t>
        </r>
      </text>
    </comment>
    <comment ref="D41" authorId="1" shapeId="0">
      <text>
        <r>
          <rPr>
            <b/>
            <sz val="9"/>
            <color indexed="81"/>
            <rFont val="Tahoma"/>
            <family val="2"/>
          </rPr>
          <t>Hindry, Susan:</t>
        </r>
        <r>
          <rPr>
            <sz val="9"/>
            <color indexed="81"/>
            <rFont val="Tahoma"/>
            <family val="2"/>
          </rPr>
          <t xml:space="preserve">
Original budget was £64,000.  £23,549 vired to 4353</t>
        </r>
      </text>
    </comment>
    <comment ref="D42" authorId="1" shapeId="0">
      <text>
        <r>
          <rPr>
            <b/>
            <sz val="9"/>
            <color indexed="81"/>
            <rFont val="Tahoma"/>
            <family val="2"/>
          </rPr>
          <t>Hindry, Susan:</t>
        </r>
        <r>
          <rPr>
            <sz val="9"/>
            <color indexed="81"/>
            <rFont val="Tahoma"/>
            <family val="2"/>
          </rPr>
          <t xml:space="preserve">
Original budget was £42,500 (£2,500 per Councillor) but increased by £8,799 due to carry forward of unspent 16/17 budgets.</t>
        </r>
      </text>
    </comment>
    <comment ref="D43" authorId="1" shapeId="0">
      <text>
        <r>
          <rPr>
            <b/>
            <sz val="9"/>
            <color indexed="81"/>
            <rFont val="Tahoma"/>
            <family val="2"/>
          </rPr>
          <t>Hindry, Susan:</t>
        </r>
        <r>
          <rPr>
            <sz val="9"/>
            <color indexed="81"/>
            <rFont val="Tahoma"/>
            <family val="2"/>
          </rPr>
          <t xml:space="preserve">
Original budget was £26,000.  Increased by £28,026 to </t>
        </r>
        <r>
          <rPr>
            <b/>
            <sz val="9"/>
            <color indexed="81"/>
            <rFont val="Tahoma"/>
            <family val="2"/>
          </rPr>
          <t>£54,026</t>
        </r>
        <r>
          <rPr>
            <sz val="9"/>
            <color indexed="81"/>
            <rFont val="Tahoma"/>
            <family val="2"/>
          </rPr>
          <t xml:space="preserve"> following virement of underspent budgets from PCSO (£23,549) and Business rates (£4,477).</t>
        </r>
      </text>
    </comment>
    <comment ref="C57" authorId="1" shapeId="0">
      <text>
        <r>
          <rPr>
            <b/>
            <sz val="9"/>
            <color indexed="81"/>
            <rFont val="Tahoma"/>
            <family val="2"/>
          </rPr>
          <t>Hindry, Susan:</t>
        </r>
        <r>
          <rPr>
            <sz val="9"/>
            <color indexed="81"/>
            <rFont val="Tahoma"/>
            <family val="2"/>
          </rPr>
          <t xml:space="preserve">
per Annual Return</t>
        </r>
      </text>
    </comment>
    <comment ref="D57" authorId="1" shapeId="0">
      <text>
        <r>
          <rPr>
            <b/>
            <sz val="9"/>
            <color indexed="81"/>
            <rFont val="Tahoma"/>
            <family val="2"/>
          </rPr>
          <t>Hindry, Susan:</t>
        </r>
        <r>
          <rPr>
            <sz val="9"/>
            <color indexed="81"/>
            <rFont val="Tahoma"/>
            <family val="2"/>
          </rPr>
          <t xml:space="preserve">
Original budget was £366,561.  This figure is increased by the £8,799 unspent locality budgets  </t>
        </r>
      </text>
    </comment>
    <comment ref="C69" authorId="1" shapeId="0">
      <text>
        <r>
          <rPr>
            <b/>
            <sz val="9"/>
            <color indexed="81"/>
            <rFont val="Tahoma"/>
            <family val="2"/>
          </rPr>
          <t>Hindry, Susan:</t>
        </r>
        <r>
          <rPr>
            <sz val="9"/>
            <color indexed="81"/>
            <rFont val="Tahoma"/>
            <family val="2"/>
          </rPr>
          <t xml:space="preserve">
per Annual Return</t>
        </r>
      </text>
    </comment>
    <comment ref="D75" authorId="0" shapeId="0">
      <text>
        <r>
          <rPr>
            <b/>
            <sz val="10"/>
            <color indexed="81"/>
            <rFont val="Tahoma"/>
            <family val="2"/>
          </rPr>
          <t>shindry:</t>
        </r>
        <r>
          <rPr>
            <sz val="10"/>
            <color indexed="81"/>
            <rFont val="Tahoma"/>
            <family val="2"/>
          </rPr>
          <t xml:space="preserve">
Adopted year end accounts</t>
        </r>
      </text>
    </comment>
  </commentList>
</comments>
</file>

<file path=xl/sharedStrings.xml><?xml version="1.0" encoding="utf-8"?>
<sst xmlns="http://schemas.openxmlformats.org/spreadsheetml/2006/main" count="158" uniqueCount="136">
  <si>
    <t>Notes</t>
  </si>
  <si>
    <t>Actual</t>
  </si>
  <si>
    <t>Agreed Budget</t>
  </si>
  <si>
    <t>Projected Year End</t>
  </si>
  <si>
    <t>Next Year Budget</t>
  </si>
  <si>
    <t>Budget</t>
  </si>
  <si>
    <t>EXPENDITURE</t>
  </si>
  <si>
    <t>Staff Salaries Gross</t>
  </si>
  <si>
    <t>Employers National Insurance</t>
  </si>
  <si>
    <t>Employers Pension Costs</t>
  </si>
  <si>
    <t>Agency/Temporary Staff</t>
  </si>
  <si>
    <t>Staff Travel</t>
  </si>
  <si>
    <t>Training &amp; Other Staff Costs</t>
  </si>
  <si>
    <t>Recruitment Advertising</t>
  </si>
  <si>
    <t>Allowance - Chairman</t>
  </si>
  <si>
    <t>Audit - Independent</t>
  </si>
  <si>
    <t>Audit -External</t>
  </si>
  <si>
    <t>Bank Charges</t>
  </si>
  <si>
    <t>Business Rates</t>
  </si>
  <si>
    <t>Cleaning</t>
  </si>
  <si>
    <t>Computer Mtce incl Phones</t>
  </si>
  <si>
    <t>Computer Software</t>
  </si>
  <si>
    <t>Election Expenses</t>
  </si>
  <si>
    <t>Emergency repairs/maintenance</t>
  </si>
  <si>
    <t>Health &amp; Safety</t>
  </si>
  <si>
    <t>Insurance</t>
  </si>
  <si>
    <t>Legal Expenses</t>
  </si>
  <si>
    <t>Office Equipment</t>
  </si>
  <si>
    <t>Office Rental</t>
  </si>
  <si>
    <t>Office Service Charge</t>
  </si>
  <si>
    <t>Professional Fees</t>
  </si>
  <si>
    <t>Clerk &amp; Asst. Clerk membership of SLCC</t>
  </si>
  <si>
    <t>Petty Cash</t>
  </si>
  <si>
    <t>Photocopy Costs</t>
  </si>
  <si>
    <t>Stationery</t>
  </si>
  <si>
    <t>Subscriptions</t>
  </si>
  <si>
    <t>Training - Councillors</t>
  </si>
  <si>
    <t>St Edmunds Day Celebrations</t>
  </si>
  <si>
    <t>Allotments</t>
  </si>
  <si>
    <t>Litter Bins</t>
  </si>
  <si>
    <t>Salt/Grit Bins</t>
  </si>
  <si>
    <t>New/replacement bins, cost of filling bins on unadopted roads</t>
  </si>
  <si>
    <t>War Memorials</t>
  </si>
  <si>
    <t>INCOME</t>
  </si>
  <si>
    <t>Precept Received</t>
  </si>
  <si>
    <t>LCTS Compensation Grant</t>
  </si>
  <si>
    <t>Bank &amp; Investment Interest</t>
  </si>
  <si>
    <t>Allotment Income</t>
  </si>
  <si>
    <t>St Edmund's Day DONATIONS</t>
  </si>
  <si>
    <t>SURPLUS/DEFICIENCY FOR YEAR</t>
  </si>
  <si>
    <t>Risks identified in risk assessment</t>
  </si>
  <si>
    <t>Office redecoration (per lease)</t>
  </si>
  <si>
    <t>Barclays Loyalty Reward</t>
  </si>
  <si>
    <t>Remembrance Day Service</t>
  </si>
  <si>
    <t>EAR MARKED RESERVES</t>
  </si>
  <si>
    <t>RING FENCED RESERVES</t>
  </si>
  <si>
    <t>Details</t>
  </si>
  <si>
    <t>126/15/Oct/14</t>
  </si>
  <si>
    <t>Destination Management Plan for Bury St Edmunds</t>
  </si>
  <si>
    <t>Resolution</t>
  </si>
  <si>
    <t>Annual Report to Residents</t>
  </si>
  <si>
    <t>Bury in Bloom Basic</t>
  </si>
  <si>
    <t>Locality budgets</t>
  </si>
  <si>
    <t>Grant Funding - general</t>
  </si>
  <si>
    <t>Grant Funding - sports</t>
  </si>
  <si>
    <t>Grant Funding - well being</t>
  </si>
  <si>
    <t>All stationery items including printer toner cartridges and postage stamps</t>
  </si>
  <si>
    <t>CODE NOT USED</t>
  </si>
  <si>
    <t>Annual cleaning prior to Remembrance Day services</t>
  </si>
  <si>
    <t>CURRENT AMOUNT</t>
  </si>
  <si>
    <t>ALL RESERVES TOTAL</t>
  </si>
  <si>
    <t>War Memorials repairs and restoration</t>
  </si>
  <si>
    <t>Other Income</t>
  </si>
  <si>
    <t>Magna Carta Trust</t>
  </si>
  <si>
    <t>£2,500 per Councillor</t>
  </si>
  <si>
    <t>Weekly emptying of all litter bins and dog bin (28 bins £1,019 per quarter) and provision for new</t>
  </si>
  <si>
    <t>Speed Indicator Devices</t>
  </si>
  <si>
    <t>MINIMUM LEVEL OF GENERAL RESERVES</t>
  </si>
  <si>
    <t>Last Year (to 31.03.17)</t>
  </si>
  <si>
    <t>Current Year (to 31 March 2018)</t>
  </si>
  <si>
    <t>2018/19 25% of gross salary</t>
  </si>
  <si>
    <t>SALC subscription; Data Protection fee under new legislation likely to be more than current £35</t>
  </si>
  <si>
    <t>Spd Indctor Dvice (use 4359)</t>
  </si>
  <si>
    <t>Town Centre Masterplan</t>
  </si>
  <si>
    <t>£352 per month plus call charges £50 per annum; website hosting £60</t>
  </si>
  <si>
    <t>Committed Expenditure</t>
  </si>
  <si>
    <t>Includes provision for incremental increase and 2% wage increase</t>
  </si>
  <si>
    <t>Anticipated income</t>
  </si>
  <si>
    <t>Move to BACS authorisation of payroll - costs currently unknown</t>
  </si>
  <si>
    <t xml:space="preserve">Eligibility for Small Business Rates relief on office premises unconfirmed but rates payable in respect of car parking space.  BID levy £175 01.04.18 </t>
  </si>
  <si>
    <t>Rent review on 10th anniversary i.e. 18 December 2019</t>
  </si>
  <si>
    <t>PROPOSED AMOUNT</t>
  </si>
  <si>
    <t>Next Year (01.04.18)</t>
  </si>
  <si>
    <t>£0.005717 per copy from 31.1.18</t>
  </si>
  <si>
    <t>General Data Protection Regulation compliance</t>
  </si>
  <si>
    <t>NEW</t>
  </si>
  <si>
    <t>BURY ST EDMUNDS TOWN COUNCIL - RESERVES</t>
  </si>
  <si>
    <t>Highways</t>
  </si>
  <si>
    <t>Armed Forces Day 2018</t>
  </si>
  <si>
    <t>"Omega" financial software and support £250; Office 365 licences x4</t>
  </si>
  <si>
    <t>(650)</t>
  </si>
  <si>
    <t>(28)</t>
  </si>
  <si>
    <t>(10,000)</t>
  </si>
  <si>
    <t>Tourism - Destination Management Organisation (DMO)</t>
  </si>
  <si>
    <t>Ear marked Reserves (see separate sheet for details)</t>
  </si>
  <si>
    <t>Ring fenced Reserves (see separate sheet for details)</t>
  </si>
  <si>
    <t>Minimum protected level of reserves</t>
  </si>
  <si>
    <t>Balances carried forward at 31st March 2017</t>
  </si>
  <si>
    <t>Actual to Dec 17</t>
  </si>
  <si>
    <t>Total expenditure in the original budget was £366,561.  This figure is increased by the £8,799 unspent locality budgets</t>
  </si>
  <si>
    <t>Original budget was £4,675.  £4,477 vired to 4353</t>
  </si>
  <si>
    <t>Police Community Support Officer</t>
  </si>
  <si>
    <t>Original budget was £64,000.  £23,549 vired to 4353</t>
  </si>
  <si>
    <t>Original budget was £42,500 (£2,500 per Councillor) but increased by £8,799 due to carry forward of unspent 16/17 budgets</t>
  </si>
  <si>
    <t>Original budget was £26,000.  Increased by £28,026 to £54,026 following virement of underspent budgets from PCSO (£23,549) and Business rates (£4,477)</t>
  </si>
  <si>
    <r>
      <t>Agreed Budget</t>
    </r>
    <r>
      <rPr>
        <sz val="14"/>
        <rFont val="Arial"/>
        <family val="2"/>
      </rPr>
      <t>*</t>
    </r>
  </si>
  <si>
    <t>2018 expenditure is lower as we will not hold a separate event because Armistice Day is on Remembrance Sunday.  Poppy wreaths x9 at £20 each</t>
  </si>
  <si>
    <t>N.B. £9,630 ALREADY COMMITTED TO ABBEYCROFT LEISURE FOR THE CLOSED ROAD CYCLE RIDE EVENT 2018</t>
  </si>
  <si>
    <t>(TO BE FUNDED FROM GENERAL RESERVES)</t>
  </si>
  <si>
    <t>LESS</t>
  </si>
  <si>
    <t>PLUS</t>
  </si>
  <si>
    <t>PROJECTED GENERAL RESERVES AS AT 31 MARCH 2018</t>
  </si>
  <si>
    <t>Projected surplus for current (2017/18) year</t>
  </si>
  <si>
    <t>*EXPLANATORY COMMENTS RELATING TO 2017/18 BUDGET</t>
  </si>
  <si>
    <t>Theatre Royal</t>
  </si>
  <si>
    <t>FUNDING APPROVED RESOLUTION NO. BSETC/105/13/Dec/17 FOR ASSOCIATE ARTS PROGRAMME 2018</t>
  </si>
  <si>
    <t>2017/18 COMMITTED EXPENDITURE INCLUDES £6.5k EASTGATE BRIDGE and £950 ST EDMUND'S DAY DINNNER.  CURRENT YEAR'S UNSPENT BUDGET £22,371 TO BE ALLOCATED TO HIGHWAYS 2018/19 BUDGET</t>
  </si>
  <si>
    <t>37.0% BAND D INCREASE TO £33.30 (2018/19 tax base 13,033.47)</t>
  </si>
  <si>
    <t>PROJECTED GENERAL RESERVES</t>
  </si>
  <si>
    <t>(Heating, lighting, water and all services provided under the terms of the lease).  INCREASED TO £1,326.75 PER QUARTER FOLLOWING SERVICE CHARGE RECONCILLIATION</t>
  </si>
  <si>
    <t>AGREEMENT WAS £20,000 PER YEAR FOR THREE YEARS - 2016/17, 2017/18 AND 2018/19. 2016/17 PAYMENT MADE BUT 2017/18 PAYMENT NOW NOT REQUIRED.  THE REMAINING TWO PAYMENTS ARE DUE IN 2018/19 and 2019/20 INSTEAD</t>
  </si>
  <si>
    <t>Includes West Suffolk College Prize Award £200</t>
  </si>
  <si>
    <t>Routine maintenance (grass cutting, hedge cutting); water charges; annual cost of land leased from SEBC at Cotton Lane site; emergency repairs. INCREASE TO COVER COST OF SKIPS; HIGHER COST OF REMOVING ASBESTOS AND OUTSTANDING TREE WORKS</t>
  </si>
  <si>
    <t>Annual cost of one PCSO is £31,398 (payable in 4 equal instalments of £7,849.50 per year in Feb/May/Aug/Nov).  Current PCSO's 2 year contract terminates on 31 December 2018 but 2018/19 budget figure includes provision to fund the contract until 31 March 2019.    THIS 2018/19 BUDGET DOES NOT INCLUDE PROVISION FOR A 2ND PCSO</t>
  </si>
  <si>
    <t>£100,000 WAS AGREED BY FULL COUNCIL ON 13 DECEMBER 2017.  THIS £50K INCREASE TO £150,000 TO BE FUNDED FROM GENERAL RESERVES</t>
  </si>
  <si>
    <t>Bury St Edmunds Town Council Budget 2018- 2019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</si>
</sst>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5" formatCode="&quot;£&quot;#,##0;\-&quot;£&quot;#,##0"/>
    <numFmt numFmtId="6" formatCode="&quot;£&quot;#,##0;[Red]\-&quot;£&quot;#,##0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"/>
    <numFmt numFmtId="165" formatCode="&quot;£&quot;#,##0.00"/>
  </numFmts>
  <fonts count="55" x14ac:knownFonts="1">
    <font>
      <sz val="9"/>
      <color indexed="8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22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22"/>
      <name val="Calibri"/>
      <family val="2"/>
    </font>
    <font>
      <sz val="10"/>
      <name val="Arial"/>
      <family val="2"/>
    </font>
    <font>
      <sz val="11"/>
      <name val="Tahoma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8"/>
      <name val="Arial"/>
      <family val="2"/>
    </font>
    <font>
      <b/>
      <sz val="10"/>
      <color indexed="81"/>
      <name val="Tahoma"/>
      <family val="2"/>
    </font>
    <font>
      <sz val="10"/>
      <color indexed="81"/>
      <name val="Tahoma"/>
      <family val="2"/>
    </font>
    <font>
      <sz val="12"/>
      <name val="Arial"/>
      <family val="2"/>
    </font>
    <font>
      <sz val="12"/>
      <name val="Tahoma"/>
      <family val="2"/>
    </font>
    <font>
      <b/>
      <sz val="12"/>
      <name val="Tahoma"/>
      <family val="2"/>
    </font>
    <font>
      <b/>
      <sz val="12"/>
      <name val="Arial"/>
      <family val="2"/>
    </font>
    <font>
      <b/>
      <u/>
      <sz val="12"/>
      <name val="Arial"/>
      <family val="2"/>
    </font>
    <font>
      <u/>
      <sz val="10"/>
      <color theme="10"/>
      <name val="Tahoma"/>
      <family val="2"/>
    </font>
    <font>
      <sz val="10"/>
      <color theme="1"/>
      <name val="Tahoma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sz val="11"/>
      <color theme="1"/>
      <name val="Calibri"/>
      <family val="2"/>
      <scheme val="minor"/>
    </font>
    <font>
      <sz val="9"/>
      <color indexed="8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Arial"/>
      <family val="2"/>
    </font>
    <font>
      <sz val="12"/>
      <color theme="1"/>
      <name val="Arial"/>
      <family val="2"/>
    </font>
    <font>
      <b/>
      <sz val="12"/>
      <color theme="1"/>
      <name val="Tahoma"/>
      <family val="2"/>
    </font>
    <font>
      <sz val="12"/>
      <color theme="1"/>
      <name val="Tahoma"/>
      <family val="2"/>
    </font>
    <font>
      <sz val="12"/>
      <color rgb="FFFF0000"/>
      <name val="Tahoma"/>
      <family val="2"/>
    </font>
    <font>
      <b/>
      <u/>
      <sz val="12"/>
      <name val="Tahoma"/>
      <family val="2"/>
    </font>
    <font>
      <sz val="11"/>
      <color theme="1"/>
      <name val="Tahoma"/>
      <family val="2"/>
    </font>
    <font>
      <sz val="14"/>
      <name val="Arial"/>
      <family val="2"/>
    </font>
    <font>
      <u/>
      <sz val="22"/>
      <name val="Arial"/>
      <family val="2"/>
    </font>
    <font>
      <u/>
      <sz val="20"/>
      <name val="Arial"/>
      <family val="2"/>
    </font>
    <font>
      <u/>
      <sz val="12"/>
      <color theme="1"/>
      <name val="Arial"/>
      <family val="2"/>
    </font>
    <font>
      <b/>
      <sz val="12"/>
      <color theme="1"/>
      <name val="Arial"/>
      <family val="2"/>
    </font>
    <font>
      <b/>
      <sz val="14"/>
      <name val="Arial"/>
      <family val="2"/>
    </font>
    <font>
      <b/>
      <u/>
      <sz val="14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1"/>
      </patternFill>
    </fill>
    <fill>
      <patternFill patternType="solid">
        <fgColor indexed="62"/>
      </patternFill>
    </fill>
    <fill>
      <patternFill patternType="solid">
        <fgColor indexed="45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1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9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1" borderId="0" applyNumberFormat="0" applyBorder="0" applyAlignment="0" applyProtection="0"/>
    <xf numFmtId="0" fontId="7" fillId="16" borderId="0" applyNumberFormat="0" applyBorder="0" applyAlignment="0" applyProtection="0"/>
    <xf numFmtId="0" fontId="8" fillId="4" borderId="1" applyNumberFormat="0" applyAlignment="0" applyProtection="0"/>
    <xf numFmtId="0" fontId="9" fillId="13" borderId="2" applyNumberFormat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7" fillId="3" borderId="1" applyNumberFormat="0" applyAlignment="0" applyProtection="0"/>
    <xf numFmtId="0" fontId="18" fillId="0" borderId="6" applyNumberFormat="0" applyFill="0" applyAlignment="0" applyProtection="0"/>
    <xf numFmtId="0" fontId="19" fillId="9" borderId="0" applyNumberFormat="0" applyBorder="0" applyAlignment="0" applyProtection="0"/>
    <xf numFmtId="0" fontId="11" fillId="0" borderId="0"/>
    <xf numFmtId="0" fontId="20" fillId="0" borderId="0"/>
    <xf numFmtId="0" fontId="11" fillId="0" borderId="0"/>
    <xf numFmtId="0" fontId="34" fillId="0" borderId="0"/>
    <xf numFmtId="0" fontId="4" fillId="5" borderId="7" applyNumberFormat="0" applyFont="0" applyAlignment="0" applyProtection="0"/>
    <xf numFmtId="0" fontId="21" fillId="4" borderId="8" applyNumberFormat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37" fillId="0" borderId="0"/>
    <xf numFmtId="0" fontId="38" fillId="0" borderId="0"/>
    <xf numFmtId="0" fontId="38" fillId="0" borderId="0"/>
    <xf numFmtId="0" fontId="3" fillId="0" borderId="0"/>
    <xf numFmtId="0" fontId="41" fillId="0" borderId="0"/>
    <xf numFmtId="0" fontId="2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4">
    <xf numFmtId="0" fontId="0" fillId="0" borderId="0" xfId="0" applyAlignment="1" applyProtection="1">
      <alignment horizontal="left" vertical="top"/>
      <protection locked="0"/>
    </xf>
    <xf numFmtId="0" fontId="28" fillId="0" borderId="0" xfId="0" applyFont="1" applyAlignment="1" applyProtection="1">
      <alignment horizontal="left" vertical="center"/>
      <protection locked="0"/>
    </xf>
    <xf numFmtId="0" fontId="28" fillId="0" borderId="0" xfId="0" applyFont="1" applyBorder="1" applyAlignment="1" applyProtection="1">
      <alignment horizontal="left" vertical="center"/>
      <protection locked="0"/>
    </xf>
    <xf numFmtId="0" fontId="35" fillId="0" borderId="0" xfId="0" applyFont="1" applyAlignment="1" applyProtection="1">
      <alignment horizontal="left" vertical="center"/>
      <protection locked="0"/>
    </xf>
    <xf numFmtId="0" fontId="28" fillId="0" borderId="0" xfId="0" applyFont="1" applyAlignment="1" applyProtection="1">
      <alignment horizontal="left" vertical="center"/>
    </xf>
    <xf numFmtId="5" fontId="28" fillId="0" borderId="10" xfId="0" applyNumberFormat="1" applyFont="1" applyBorder="1" applyAlignment="1" applyProtection="1">
      <alignment horizontal="right" vertical="center"/>
    </xf>
    <xf numFmtId="1" fontId="28" fillId="0" borderId="0" xfId="0" applyNumberFormat="1" applyFont="1" applyAlignment="1" applyProtection="1">
      <alignment horizontal="left" vertical="center"/>
      <protection locked="0"/>
    </xf>
    <xf numFmtId="0" fontId="35" fillId="0" borderId="0" xfId="0" applyFont="1" applyAlignment="1" applyProtection="1">
      <alignment horizontal="left" vertical="center"/>
    </xf>
    <xf numFmtId="0" fontId="36" fillId="0" borderId="0" xfId="0" applyFont="1" applyAlignment="1" applyProtection="1">
      <alignment horizontal="right" vertical="center"/>
      <protection locked="0"/>
    </xf>
    <xf numFmtId="0" fontId="36" fillId="0" borderId="0" xfId="0" applyFont="1" applyAlignment="1" applyProtection="1">
      <alignment horizontal="left" vertical="center"/>
      <protection locked="0"/>
    </xf>
    <xf numFmtId="0" fontId="35" fillId="0" borderId="10" xfId="0" applyFont="1" applyBorder="1" applyAlignment="1" applyProtection="1">
      <alignment horizontal="left" vertical="center"/>
      <protection locked="0"/>
    </xf>
    <xf numFmtId="0" fontId="35" fillId="0" borderId="0" xfId="0" applyFont="1" applyBorder="1" applyAlignment="1" applyProtection="1">
      <alignment horizontal="left" vertical="center"/>
      <protection locked="0"/>
    </xf>
    <xf numFmtId="3" fontId="35" fillId="0" borderId="0" xfId="0" applyNumberFormat="1" applyFont="1" applyBorder="1" applyAlignment="1" applyProtection="1">
      <alignment horizontal="right" vertical="center"/>
    </xf>
    <xf numFmtId="3" fontId="35" fillId="0" borderId="0" xfId="0" applyNumberFormat="1" applyFont="1" applyBorder="1" applyAlignment="1" applyProtection="1">
      <alignment horizontal="right" vertical="center"/>
      <protection locked="0"/>
    </xf>
    <xf numFmtId="165" fontId="35" fillId="0" borderId="0" xfId="30" applyNumberFormat="1" applyFont="1" applyBorder="1" applyAlignment="1" applyProtection="1">
      <alignment horizontal="right" vertical="top"/>
    </xf>
    <xf numFmtId="0" fontId="35" fillId="0" borderId="0" xfId="0" applyFont="1" applyBorder="1" applyAlignment="1" applyProtection="1">
      <alignment horizontal="left" vertical="top"/>
      <protection locked="0"/>
    </xf>
    <xf numFmtId="164" fontId="35" fillId="0" borderId="0" xfId="30" applyNumberFormat="1" applyFont="1" applyBorder="1" applyAlignment="1" applyProtection="1">
      <alignment horizontal="left" vertical="top"/>
      <protection locked="0"/>
    </xf>
    <xf numFmtId="3" fontId="28" fillId="0" borderId="0" xfId="0" applyNumberFormat="1" applyFont="1" applyFill="1" applyBorder="1" applyAlignment="1" applyProtection="1">
      <alignment horizontal="right" vertical="center"/>
      <protection locked="0"/>
    </xf>
    <xf numFmtId="5" fontId="31" fillId="0" borderId="16" xfId="0" applyNumberFormat="1" applyFont="1" applyBorder="1" applyAlignment="1" applyProtection="1">
      <alignment horizontal="right" vertical="center"/>
    </xf>
    <xf numFmtId="5" fontId="35" fillId="0" borderId="0" xfId="0" applyNumberFormat="1" applyFont="1" applyBorder="1" applyAlignment="1" applyProtection="1">
      <alignment horizontal="right" vertical="center"/>
    </xf>
    <xf numFmtId="0" fontId="30" fillId="0" borderId="0" xfId="53" applyFont="1" applyAlignment="1" applyProtection="1">
      <alignment horizontal="left" vertical="top"/>
      <protection locked="0"/>
    </xf>
    <xf numFmtId="0" fontId="29" fillId="0" borderId="0" xfId="53" applyFont="1" applyAlignment="1" applyProtection="1">
      <alignment horizontal="left" vertical="top"/>
      <protection locked="0"/>
    </xf>
    <xf numFmtId="164" fontId="29" fillId="0" borderId="10" xfId="53" applyNumberFormat="1" applyFont="1" applyBorder="1" applyAlignment="1">
      <alignment vertical="top" wrapText="1"/>
    </xf>
    <xf numFmtId="164" fontId="29" fillId="0" borderId="16" xfId="53" applyNumberFormat="1" applyFont="1" applyBorder="1" applyAlignment="1" applyProtection="1">
      <alignment horizontal="right" vertical="top"/>
    </xf>
    <xf numFmtId="0" fontId="29" fillId="0" borderId="10" xfId="54" applyFont="1" applyBorder="1" applyAlignment="1">
      <alignment vertical="center" wrapText="1"/>
    </xf>
    <xf numFmtId="164" fontId="29" fillId="0" borderId="10" xfId="53" applyNumberFormat="1" applyFont="1" applyBorder="1" applyAlignment="1" applyProtection="1">
      <alignment horizontal="right" vertical="top"/>
      <protection locked="0"/>
    </xf>
    <xf numFmtId="0" fontId="29" fillId="0" borderId="10" xfId="54" applyFont="1" applyBorder="1" applyAlignment="1">
      <alignment vertical="center"/>
    </xf>
    <xf numFmtId="0" fontId="29" fillId="0" borderId="10" xfId="53" applyFont="1" applyBorder="1" applyAlignment="1" applyProtection="1">
      <alignment horizontal="left" vertical="top"/>
      <protection locked="0"/>
    </xf>
    <xf numFmtId="5" fontId="28" fillId="0" borderId="10" xfId="0" applyNumberFormat="1" applyFont="1" applyBorder="1" applyAlignment="1" applyProtection="1">
      <alignment horizontal="right" vertical="center"/>
      <protection locked="0"/>
    </xf>
    <xf numFmtId="0" fontId="29" fillId="0" borderId="0" xfId="53" applyFont="1" applyBorder="1" applyAlignment="1" applyProtection="1">
      <alignment horizontal="left" vertical="top"/>
      <protection locked="0"/>
    </xf>
    <xf numFmtId="164" fontId="29" fillId="0" borderId="0" xfId="53" applyNumberFormat="1" applyFont="1" applyBorder="1" applyAlignment="1" applyProtection="1">
      <alignment horizontal="right" vertical="top"/>
    </xf>
    <xf numFmtId="0" fontId="29" fillId="0" borderId="13" xfId="54" applyFont="1" applyBorder="1" applyAlignment="1">
      <alignment vertical="center" wrapText="1"/>
    </xf>
    <xf numFmtId="0" fontId="29" fillId="0" borderId="0" xfId="54" applyFont="1"/>
    <xf numFmtId="164" fontId="29" fillId="0" borderId="11" xfId="53" applyNumberFormat="1" applyFont="1" applyBorder="1" applyAlignment="1" applyProtection="1">
      <alignment horizontal="right" vertical="top"/>
      <protection locked="0"/>
    </xf>
    <xf numFmtId="164" fontId="29" fillId="0" borderId="12" xfId="53" applyNumberFormat="1" applyFont="1" applyBorder="1" applyAlignment="1" applyProtection="1">
      <alignment horizontal="right" vertical="top"/>
      <protection locked="0"/>
    </xf>
    <xf numFmtId="3" fontId="35" fillId="0" borderId="10" xfId="0" applyNumberFormat="1" applyFont="1" applyBorder="1" applyAlignment="1">
      <alignment vertical="center" wrapText="1"/>
    </xf>
    <xf numFmtId="3" fontId="28" fillId="0" borderId="10" xfId="0" applyNumberFormat="1" applyFont="1" applyBorder="1" applyAlignment="1">
      <alignment vertical="center" wrapText="1"/>
    </xf>
    <xf numFmtId="0" fontId="35" fillId="0" borderId="10" xfId="0" applyFont="1" applyBorder="1" applyAlignment="1" applyProtection="1">
      <alignment horizontal="left" vertical="top"/>
      <protection locked="0"/>
    </xf>
    <xf numFmtId="5" fontId="31" fillId="0" borderId="11" xfId="0" applyNumberFormat="1" applyFont="1" applyBorder="1" applyAlignment="1" applyProtection="1">
      <alignment horizontal="right" vertical="center"/>
    </xf>
    <xf numFmtId="3" fontId="28" fillId="0" borderId="10" xfId="0" applyNumberFormat="1" applyFont="1" applyBorder="1" applyAlignment="1">
      <alignment vertical="center"/>
    </xf>
    <xf numFmtId="3" fontId="28" fillId="0" borderId="10" xfId="0" applyNumberFormat="1" applyFont="1" applyBorder="1" applyAlignment="1">
      <alignment vertical="center" wrapText="1" shrinkToFit="1"/>
    </xf>
    <xf numFmtId="0" fontId="29" fillId="0" borderId="0" xfId="53" applyFont="1" applyBorder="1" applyAlignment="1" applyProtection="1">
      <alignment vertical="top"/>
      <protection locked="0"/>
    </xf>
    <xf numFmtId="5" fontId="31" fillId="0" borderId="11" xfId="0" applyNumberFormat="1" applyFont="1" applyFill="1" applyBorder="1" applyAlignment="1" applyProtection="1">
      <alignment horizontal="right" vertical="center"/>
    </xf>
    <xf numFmtId="0" fontId="28" fillId="0" borderId="10" xfId="0" applyFont="1" applyBorder="1" applyAlignment="1" applyProtection="1">
      <alignment horizontal="left" vertical="center" wrapText="1"/>
      <protection locked="0"/>
    </xf>
    <xf numFmtId="3" fontId="35" fillId="0" borderId="0" xfId="0" applyNumberFormat="1" applyFont="1" applyBorder="1" applyAlignment="1">
      <alignment vertical="center" wrapText="1" shrinkToFit="1"/>
    </xf>
    <xf numFmtId="0" fontId="36" fillId="0" borderId="10" xfId="0" applyFont="1" applyBorder="1" applyAlignment="1" applyProtection="1">
      <alignment horizontal="left" vertical="center"/>
      <protection locked="0"/>
    </xf>
    <xf numFmtId="0" fontId="35" fillId="0" borderId="0" xfId="0" applyFont="1" applyAlignment="1">
      <alignment vertical="center"/>
    </xf>
    <xf numFmtId="3" fontId="35" fillId="0" borderId="0" xfId="0" applyNumberFormat="1" applyFont="1" applyAlignment="1">
      <alignment horizontal="right" vertical="center"/>
    </xf>
    <xf numFmtId="3" fontId="35" fillId="0" borderId="0" xfId="0" applyNumberFormat="1" applyFont="1" applyAlignment="1">
      <alignment vertical="center"/>
    </xf>
    <xf numFmtId="0" fontId="35" fillId="0" borderId="0" xfId="0" applyFont="1" applyBorder="1" applyAlignment="1">
      <alignment vertical="center"/>
    </xf>
    <xf numFmtId="0" fontId="31" fillId="0" borderId="0" xfId="0" applyFont="1" applyFill="1" applyAlignment="1">
      <alignment vertical="center"/>
    </xf>
    <xf numFmtId="0" fontId="28" fillId="0" borderId="0" xfId="0" applyFont="1" applyFill="1" applyAlignment="1">
      <alignment vertical="center"/>
    </xf>
    <xf numFmtId="164" fontId="31" fillId="0" borderId="0" xfId="0" applyNumberFormat="1" applyFont="1" applyFill="1" applyAlignment="1">
      <alignment horizontal="right" vertical="center"/>
    </xf>
    <xf numFmtId="3" fontId="28" fillId="0" borderId="0" xfId="0" applyNumberFormat="1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36" fillId="0" borderId="0" xfId="0" applyFont="1" applyAlignment="1">
      <alignment vertical="center"/>
    </xf>
    <xf numFmtId="3" fontId="36" fillId="0" borderId="0" xfId="0" applyNumberFormat="1" applyFont="1" applyFill="1" applyAlignment="1">
      <alignment horizontal="right" vertical="center"/>
    </xf>
    <xf numFmtId="3" fontId="35" fillId="0" borderId="0" xfId="0" applyNumberFormat="1" applyFont="1" applyBorder="1" applyAlignment="1">
      <alignment vertical="center"/>
    </xf>
    <xf numFmtId="3" fontId="28" fillId="0" borderId="0" xfId="0" applyNumberFormat="1" applyFont="1" applyAlignment="1">
      <alignment vertical="center"/>
    </xf>
    <xf numFmtId="0" fontId="28" fillId="0" borderId="0" xfId="0" applyFont="1" applyAlignment="1">
      <alignment vertical="center"/>
    </xf>
    <xf numFmtId="3" fontId="32" fillId="0" borderId="0" xfId="0" applyNumberFormat="1" applyFont="1" applyFill="1" applyAlignment="1">
      <alignment horizontal="right" vertical="center"/>
    </xf>
    <xf numFmtId="0" fontId="36" fillId="0" borderId="0" xfId="0" applyFont="1" applyBorder="1" applyAlignment="1">
      <alignment vertical="center"/>
    </xf>
    <xf numFmtId="0" fontId="42" fillId="0" borderId="10" xfId="0" applyFont="1" applyBorder="1" applyAlignment="1" applyProtection="1">
      <alignment vertical="center"/>
      <protection locked="0"/>
    </xf>
    <xf numFmtId="0" fontId="42" fillId="0" borderId="10" xfId="0" applyFont="1" applyBorder="1" applyAlignment="1">
      <alignment horizontal="left" vertical="center"/>
    </xf>
    <xf numFmtId="164" fontId="42" fillId="0" borderId="10" xfId="0" applyNumberFormat="1" applyFont="1" applyBorder="1" applyAlignment="1">
      <alignment horizontal="right" vertical="center"/>
    </xf>
    <xf numFmtId="6" fontId="42" fillId="0" borderId="10" xfId="0" applyNumberFormat="1" applyFont="1" applyBorder="1" applyAlignment="1">
      <alignment horizontal="right" vertical="center"/>
    </xf>
    <xf numFmtId="6" fontId="42" fillId="0" borderId="10" xfId="0" applyNumberFormat="1" applyFont="1" applyBorder="1" applyAlignment="1">
      <alignment vertical="center"/>
    </xf>
    <xf numFmtId="164" fontId="42" fillId="0" borderId="18" xfId="0" applyNumberFormat="1" applyFont="1" applyBorder="1" applyAlignment="1">
      <alignment horizontal="right" vertical="center"/>
    </xf>
    <xf numFmtId="6" fontId="42" fillId="0" borderId="18" xfId="0" applyNumberFormat="1" applyFont="1" applyBorder="1" applyAlignment="1">
      <alignment horizontal="right" vertical="center"/>
    </xf>
    <xf numFmtId="164" fontId="28" fillId="0" borderId="10" xfId="0" applyNumberFormat="1" applyFont="1" applyBorder="1" applyAlignment="1">
      <alignment horizontal="right" vertical="center"/>
    </xf>
    <xf numFmtId="6" fontId="28" fillId="0" borderId="10" xfId="0" applyNumberFormat="1" applyFont="1" applyBorder="1" applyAlignment="1">
      <alignment horizontal="right" vertical="center"/>
    </xf>
    <xf numFmtId="3" fontId="28" fillId="0" borderId="10" xfId="0" applyNumberFormat="1" applyFont="1" applyBorder="1" applyAlignment="1">
      <alignment horizontal="right" vertical="center"/>
    </xf>
    <xf numFmtId="164" fontId="28" fillId="0" borderId="10" xfId="0" applyNumberFormat="1" applyFont="1" applyFill="1" applyBorder="1" applyAlignment="1">
      <alignment horizontal="right" vertical="center"/>
    </xf>
    <xf numFmtId="0" fontId="42" fillId="0" borderId="10" xfId="0" applyFont="1" applyBorder="1" applyAlignment="1" applyProtection="1">
      <alignment vertical="center" wrapText="1"/>
      <protection locked="0"/>
    </xf>
    <xf numFmtId="0" fontId="29" fillId="0" borderId="0" xfId="0" applyFont="1" applyAlignment="1">
      <alignment vertical="center"/>
    </xf>
    <xf numFmtId="3" fontId="45" fillId="0" borderId="0" xfId="0" applyNumberFormat="1" applyFont="1" applyAlignment="1">
      <alignment horizontal="right" vertical="center"/>
    </xf>
    <xf numFmtId="3" fontId="29" fillId="0" borderId="0" xfId="0" applyNumberFormat="1" applyFont="1" applyAlignment="1">
      <alignment horizontal="right" vertical="center"/>
    </xf>
    <xf numFmtId="164" fontId="30" fillId="0" borderId="0" xfId="0" applyNumberFormat="1" applyFont="1" applyFill="1" applyAlignment="1">
      <alignment horizontal="right" vertical="center"/>
    </xf>
    <xf numFmtId="0" fontId="46" fillId="0" borderId="0" xfId="0" applyFont="1" applyAlignment="1">
      <alignment vertical="center"/>
    </xf>
    <xf numFmtId="3" fontId="46" fillId="0" borderId="0" xfId="0" applyNumberFormat="1" applyFont="1" applyFill="1" applyAlignment="1">
      <alignment horizontal="right" vertical="center"/>
    </xf>
    <xf numFmtId="0" fontId="47" fillId="0" borderId="0" xfId="0" applyFont="1" applyAlignment="1">
      <alignment horizontal="left" vertical="top"/>
    </xf>
    <xf numFmtId="0" fontId="44" fillId="0" borderId="0" xfId="0" applyFont="1" applyBorder="1" applyAlignment="1">
      <alignment horizontal="left" vertical="top"/>
    </xf>
    <xf numFmtId="6" fontId="44" fillId="0" borderId="0" xfId="0" applyNumberFormat="1" applyFont="1" applyBorder="1" applyAlignment="1">
      <alignment horizontal="left" vertical="top"/>
    </xf>
    <xf numFmtId="0" fontId="43" fillId="0" borderId="0" xfId="0" applyFont="1" applyBorder="1" applyAlignment="1">
      <alignment horizontal="left" vertical="top" wrapText="1"/>
    </xf>
    <xf numFmtId="3" fontId="44" fillId="0" borderId="0" xfId="0" applyNumberFormat="1" applyFont="1" applyBorder="1" applyAlignment="1">
      <alignment horizontal="left" vertical="top"/>
    </xf>
    <xf numFmtId="0" fontId="31" fillId="0" borderId="10" xfId="0" applyFont="1" applyBorder="1" applyAlignment="1" applyProtection="1">
      <alignment horizontal="left" vertical="center"/>
      <protection locked="0"/>
    </xf>
    <xf numFmtId="3" fontId="31" fillId="0" borderId="10" xfId="0" applyNumberFormat="1" applyFont="1" applyBorder="1" applyAlignment="1">
      <alignment vertical="center" wrapText="1"/>
    </xf>
    <xf numFmtId="3" fontId="28" fillId="0" borderId="0" xfId="0" applyNumberFormat="1" applyFont="1" applyBorder="1" applyAlignment="1">
      <alignment vertical="center" wrapText="1" shrinkToFit="1"/>
    </xf>
    <xf numFmtId="0" fontId="31" fillId="0" borderId="0" xfId="0" applyFont="1" applyAlignment="1">
      <alignment vertical="center"/>
    </xf>
    <xf numFmtId="164" fontId="31" fillId="17" borderId="0" xfId="0" applyNumberFormat="1" applyFont="1" applyFill="1" applyAlignment="1">
      <alignment horizontal="right" vertical="center"/>
    </xf>
    <xf numFmtId="164" fontId="31" fillId="17" borderId="12" xfId="0" applyNumberFormat="1" applyFont="1" applyFill="1" applyBorder="1" applyAlignment="1">
      <alignment horizontal="right" vertical="center"/>
    </xf>
    <xf numFmtId="0" fontId="28" fillId="0" borderId="10" xfId="0" applyFont="1" applyBorder="1" applyAlignment="1" applyProtection="1">
      <alignment horizontal="center" vertical="center" wrapText="1"/>
    </xf>
    <xf numFmtId="0" fontId="51" fillId="0" borderId="0" xfId="0" applyFont="1" applyBorder="1" applyAlignment="1">
      <alignment horizontal="left" vertical="top"/>
    </xf>
    <xf numFmtId="3" fontId="28" fillId="0" borderId="10" xfId="0" applyNumberFormat="1" applyFont="1" applyBorder="1" applyAlignment="1">
      <alignment vertical="top" wrapText="1"/>
    </xf>
    <xf numFmtId="0" fontId="52" fillId="0" borderId="10" xfId="0" applyFont="1" applyBorder="1" applyAlignment="1" applyProtection="1">
      <alignment vertical="center"/>
      <protection locked="0"/>
    </xf>
    <xf numFmtId="164" fontId="42" fillId="0" borderId="10" xfId="0" applyNumberFormat="1" applyFont="1" applyFill="1" applyBorder="1" applyAlignment="1">
      <alignment horizontal="right" vertical="center"/>
    </xf>
    <xf numFmtId="6" fontId="42" fillId="0" borderId="10" xfId="0" applyNumberFormat="1" applyFont="1" applyFill="1" applyBorder="1" applyAlignment="1">
      <alignment horizontal="right" vertical="center"/>
    </xf>
    <xf numFmtId="5" fontId="28" fillId="0" borderId="10" xfId="0" applyNumberFormat="1" applyFont="1" applyFill="1" applyBorder="1" applyAlignment="1" applyProtection="1">
      <alignment horizontal="right" vertical="center"/>
    </xf>
    <xf numFmtId="0" fontId="29" fillId="0" borderId="0" xfId="54" applyFont="1" applyBorder="1" applyAlignment="1">
      <alignment vertical="center"/>
    </xf>
    <xf numFmtId="0" fontId="29" fillId="0" borderId="0" xfId="54" applyFont="1" applyBorder="1" applyAlignment="1">
      <alignment vertical="center" wrapText="1"/>
    </xf>
    <xf numFmtId="164" fontId="29" fillId="0" borderId="19" xfId="53" applyNumberFormat="1" applyFont="1" applyBorder="1" applyAlignment="1" applyProtection="1">
      <alignment horizontal="right" vertical="top"/>
      <protection locked="0"/>
    </xf>
    <xf numFmtId="0" fontId="53" fillId="0" borderId="0" xfId="0" applyFont="1" applyAlignment="1" applyProtection="1">
      <alignment horizontal="left" vertical="center"/>
      <protection locked="0"/>
    </xf>
    <xf numFmtId="0" fontId="29" fillId="0" borderId="10" xfId="0" applyFont="1" applyBorder="1" applyAlignment="1">
      <alignment horizontal="left" vertical="center"/>
    </xf>
    <xf numFmtId="0" fontId="29" fillId="0" borderId="13" xfId="0" applyFont="1" applyBorder="1" applyAlignment="1">
      <alignment horizontal="left" vertical="center"/>
    </xf>
    <xf numFmtId="0" fontId="44" fillId="0" borderId="10" xfId="0" applyFont="1" applyBorder="1" applyAlignment="1">
      <alignment horizontal="left" vertical="center"/>
    </xf>
    <xf numFmtId="0" fontId="44" fillId="0" borderId="10" xfId="0" applyFont="1" applyBorder="1" applyAlignment="1">
      <alignment horizontal="left" vertical="center" wrapText="1"/>
    </xf>
    <xf numFmtId="0" fontId="31" fillId="0" borderId="10" xfId="57" applyFont="1" applyBorder="1" applyAlignment="1" applyProtection="1">
      <alignment vertical="center"/>
      <protection locked="0"/>
    </xf>
    <xf numFmtId="0" fontId="31" fillId="0" borderId="10" xfId="57" applyFont="1" applyBorder="1" applyAlignment="1" applyProtection="1">
      <alignment vertical="center" wrapText="1"/>
      <protection locked="0"/>
    </xf>
    <xf numFmtId="0" fontId="28" fillId="0" borderId="10" xfId="0" applyFont="1" applyBorder="1" applyAlignment="1" applyProtection="1">
      <alignment horizontal="left" vertical="center"/>
      <protection locked="0"/>
    </xf>
    <xf numFmtId="164" fontId="48" fillId="0" borderId="10" xfId="0" applyNumberFormat="1" applyFont="1" applyBorder="1" applyAlignment="1">
      <alignment horizontal="right" vertical="center"/>
    </xf>
    <xf numFmtId="0" fontId="54" fillId="0" borderId="0" xfId="0" applyFont="1" applyAlignment="1">
      <alignment vertical="center"/>
    </xf>
    <xf numFmtId="0" fontId="28" fillId="0" borderId="0" xfId="0" applyFont="1" applyAlignment="1">
      <alignment horizontal="right" vertical="center"/>
    </xf>
    <xf numFmtId="164" fontId="28" fillId="0" borderId="10" xfId="0" applyNumberFormat="1" applyFont="1" applyBorder="1" applyAlignment="1" applyProtection="1">
      <alignment horizontal="right" vertical="center"/>
    </xf>
    <xf numFmtId="3" fontId="28" fillId="0" borderId="10" xfId="0" applyNumberFormat="1" applyFont="1" applyBorder="1" applyAlignment="1">
      <alignment vertical="top" wrapText="1" shrinkToFit="1"/>
    </xf>
    <xf numFmtId="0" fontId="28" fillId="0" borderId="10" xfId="0" applyFont="1" applyBorder="1" applyAlignment="1" applyProtection="1">
      <alignment horizontal="left" vertical="top" wrapText="1"/>
      <protection locked="0"/>
    </xf>
    <xf numFmtId="0" fontId="29" fillId="0" borderId="10" xfId="0" applyFont="1" applyBorder="1" applyAlignment="1">
      <alignment horizontal="left" vertical="center" wrapText="1"/>
    </xf>
    <xf numFmtId="0" fontId="28" fillId="0" borderId="10" xfId="0" applyFont="1" applyBorder="1" applyAlignment="1" applyProtection="1">
      <alignment horizontal="center" vertical="center"/>
      <protection locked="0"/>
    </xf>
    <xf numFmtId="0" fontId="28" fillId="0" borderId="10" xfId="0" applyFont="1" applyBorder="1" applyAlignment="1" applyProtection="1">
      <alignment horizontal="center" vertical="center"/>
    </xf>
    <xf numFmtId="0" fontId="28" fillId="0" borderId="10" xfId="0" applyFont="1" applyBorder="1" applyAlignment="1" applyProtection="1">
      <alignment horizontal="center" vertical="center" wrapText="1"/>
      <protection locked="0"/>
    </xf>
    <xf numFmtId="0" fontId="28" fillId="0" borderId="13" xfId="0" applyFont="1" applyBorder="1" applyAlignment="1" applyProtection="1">
      <alignment horizontal="center" vertical="center"/>
      <protection locked="0"/>
    </xf>
    <xf numFmtId="0" fontId="28" fillId="0" borderId="14" xfId="0" applyFont="1" applyBorder="1" applyAlignment="1" applyProtection="1">
      <alignment horizontal="center" vertical="center"/>
      <protection locked="0"/>
    </xf>
    <xf numFmtId="0" fontId="28" fillId="0" borderId="15" xfId="0" applyFont="1" applyBorder="1" applyAlignment="1" applyProtection="1">
      <alignment horizontal="center" vertical="center"/>
      <protection locked="0"/>
    </xf>
    <xf numFmtId="1" fontId="49" fillId="0" borderId="10" xfId="0" applyNumberFormat="1" applyFont="1" applyBorder="1" applyAlignment="1" applyProtection="1">
      <alignment horizontal="center" vertical="center"/>
      <protection locked="0"/>
    </xf>
    <xf numFmtId="0" fontId="50" fillId="0" borderId="10" xfId="0" applyFont="1" applyBorder="1" applyAlignment="1" applyProtection="1">
      <alignment horizontal="center" vertical="center"/>
      <protection locked="0"/>
    </xf>
    <xf numFmtId="0" fontId="44" fillId="0" borderId="10" xfId="0" applyFont="1" applyBorder="1" applyAlignment="1">
      <alignment horizontal="left" vertical="center"/>
    </xf>
    <xf numFmtId="0" fontId="29" fillId="0" borderId="10" xfId="0" applyFont="1" applyBorder="1" applyAlignment="1">
      <alignment horizontal="left" vertical="center"/>
    </xf>
    <xf numFmtId="0" fontId="30" fillId="0" borderId="0" xfId="53" applyFont="1" applyAlignment="1" applyProtection="1">
      <alignment horizontal="left" vertical="top"/>
      <protection locked="0"/>
    </xf>
    <xf numFmtId="0" fontId="30" fillId="0" borderId="10" xfId="53" applyFont="1" applyBorder="1" applyAlignment="1" applyProtection="1">
      <alignment horizontal="left" vertical="top"/>
      <protection locked="0"/>
    </xf>
    <xf numFmtId="0" fontId="30" fillId="0" borderId="19" xfId="53" applyFont="1" applyBorder="1" applyAlignment="1">
      <alignment horizontal="center" vertical="top" wrapText="1"/>
    </xf>
    <xf numFmtId="0" fontId="30" fillId="0" borderId="20" xfId="53" applyFont="1" applyBorder="1" applyAlignment="1">
      <alignment horizontal="center" vertical="top" wrapText="1"/>
    </xf>
    <xf numFmtId="0" fontId="30" fillId="0" borderId="18" xfId="53" applyFont="1" applyBorder="1" applyAlignment="1">
      <alignment horizontal="center" vertical="top" wrapText="1"/>
    </xf>
    <xf numFmtId="0" fontId="30" fillId="0" borderId="0" xfId="53" applyFont="1" applyBorder="1" applyAlignment="1">
      <alignment horizontal="center" vertical="top" wrapText="1"/>
    </xf>
    <xf numFmtId="0" fontId="30" fillId="0" borderId="17" xfId="53" applyFont="1" applyBorder="1" applyAlignment="1">
      <alignment horizontal="center" vertical="top" wrapText="1"/>
    </xf>
    <xf numFmtId="0" fontId="29" fillId="0" borderId="10" xfId="53" applyFont="1" applyBorder="1" applyAlignment="1" applyProtection="1">
      <alignment horizontal="left" vertical="top"/>
      <protection locked="0"/>
    </xf>
  </cellXfs>
  <cellStyles count="61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 2" xfId="28"/>
    <cellStyle name="Comma 3" xfId="29"/>
    <cellStyle name="Currency" xfId="30" builtinId="4"/>
    <cellStyle name="Currency 2" xfId="59"/>
    <cellStyle name="Explanatory Text" xfId="31" builtinId="53" customBuiltin="1"/>
    <cellStyle name="Good" xfId="32" builtinId="26" customBuiltin="1"/>
    <cellStyle name="Heading 1" xfId="33" builtinId="16" customBuiltin="1"/>
    <cellStyle name="Heading 2" xfId="34" builtinId="17" customBuiltin="1"/>
    <cellStyle name="Heading 3" xfId="35" builtinId="18" customBuiltin="1"/>
    <cellStyle name="Heading 4" xfId="36" builtinId="19" customBuiltin="1"/>
    <cellStyle name="Hyperlink 2" xfId="37"/>
    <cellStyle name="Input" xfId="38" builtinId="20" customBuiltin="1"/>
    <cellStyle name="Linked Cell" xfId="39" builtinId="24" customBuiltin="1"/>
    <cellStyle name="Neutral" xfId="40" builtinId="28" customBuiltin="1"/>
    <cellStyle name="Normal" xfId="0" builtinId="0"/>
    <cellStyle name="Normal 10" xfId="57"/>
    <cellStyle name="Normal 11" xfId="58"/>
    <cellStyle name="Normal 2" xfId="41"/>
    <cellStyle name="Normal 3" xfId="42"/>
    <cellStyle name="Normal 4" xfId="43"/>
    <cellStyle name="Normal 5" xfId="44"/>
    <cellStyle name="Normal 6" xfId="52"/>
    <cellStyle name="Normal 7" xfId="54"/>
    <cellStyle name="Normal 8" xfId="55"/>
    <cellStyle name="Normal 9" xfId="56"/>
    <cellStyle name="Normal_Budget 2014 - 2015 v1 (FP&amp;R 13.11.13) 2" xfId="53"/>
    <cellStyle name="Note" xfId="45" builtinId="10" customBuiltin="1"/>
    <cellStyle name="Output" xfId="46" builtinId="21" customBuiltin="1"/>
    <cellStyle name="Percent 2" xfId="47"/>
    <cellStyle name="Percent 3" xfId="48"/>
    <cellStyle name="Percent 4" xfId="60"/>
    <cellStyle name="Title" xfId="49" builtinId="15" customBuiltin="1"/>
    <cellStyle name="Total" xfId="50" builtinId="25" customBuiltin="1"/>
    <cellStyle name="Warning Text" xfId="51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UDGETS/2016%20-%202017/Precept%20Form%202016-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ept Form"/>
      <sheetName val="15-16 Information"/>
      <sheetName val="16-17 Grants &amp; Tax Base"/>
    </sheetNames>
    <sheetDataSet>
      <sheetData sheetId="0"/>
      <sheetData sheetId="1"/>
      <sheetData sheetId="2">
        <row r="7">
          <cell r="C7" t="str">
            <v>Bury St Edmunds</v>
          </cell>
        </row>
        <row r="8">
          <cell r="C8" t="str">
            <v>Haverhill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95"/>
  <sheetViews>
    <sheetView tabSelected="1" topLeftCell="A19" zoomScale="85" zoomScaleNormal="85" zoomScalePageLayoutView="55" workbookViewId="0"/>
  </sheetViews>
  <sheetFormatPr defaultRowHeight="20.25" customHeight="1" x14ac:dyDescent="0.2"/>
  <cols>
    <col min="1" max="1" width="7.42578125" style="3" customWidth="1"/>
    <col min="2" max="2" width="35" style="3" customWidth="1"/>
    <col min="3" max="3" width="16" style="7" customWidth="1"/>
    <col min="4" max="4" width="16" style="3" customWidth="1"/>
    <col min="5" max="7" width="14.140625" style="3" customWidth="1"/>
    <col min="8" max="8" width="18.42578125" style="3" customWidth="1"/>
    <col min="9" max="9" width="82.42578125" style="3" customWidth="1"/>
    <col min="10" max="16384" width="9.140625" style="3"/>
  </cols>
  <sheetData>
    <row r="1" spans="1:10" ht="32.25" customHeight="1" x14ac:dyDescent="0.2">
      <c r="A1" s="101" t="s">
        <v>135</v>
      </c>
      <c r="I1" s="8"/>
      <c r="J1" s="9"/>
    </row>
    <row r="3" spans="1:10" ht="30" x14ac:dyDescent="0.2">
      <c r="A3" s="122" t="s">
        <v>6</v>
      </c>
      <c r="B3" s="122"/>
      <c r="C3" s="91" t="s">
        <v>78</v>
      </c>
      <c r="D3" s="119" t="s">
        <v>79</v>
      </c>
      <c r="E3" s="120"/>
      <c r="F3" s="120"/>
      <c r="G3" s="121"/>
      <c r="H3" s="91" t="s">
        <v>92</v>
      </c>
      <c r="I3" s="116" t="s">
        <v>0</v>
      </c>
    </row>
    <row r="4" spans="1:10" ht="20.25" customHeight="1" x14ac:dyDescent="0.2">
      <c r="A4" s="122"/>
      <c r="B4" s="122"/>
      <c r="C4" s="117" t="s">
        <v>1</v>
      </c>
      <c r="D4" s="118" t="s">
        <v>115</v>
      </c>
      <c r="E4" s="118" t="s">
        <v>108</v>
      </c>
      <c r="F4" s="118" t="s">
        <v>85</v>
      </c>
      <c r="G4" s="118" t="s">
        <v>3</v>
      </c>
      <c r="H4" s="118" t="s">
        <v>5</v>
      </c>
      <c r="I4" s="116"/>
    </row>
    <row r="5" spans="1:10" ht="20.25" customHeight="1" x14ac:dyDescent="0.2">
      <c r="A5" s="122"/>
      <c r="B5" s="122"/>
      <c r="C5" s="117"/>
      <c r="D5" s="118"/>
      <c r="E5" s="118"/>
      <c r="F5" s="118"/>
      <c r="G5" s="118" t="s">
        <v>1</v>
      </c>
      <c r="H5" s="118" t="s">
        <v>5</v>
      </c>
      <c r="I5" s="116"/>
    </row>
    <row r="6" spans="1:10" ht="23.25" customHeight="1" x14ac:dyDescent="0.2">
      <c r="A6" s="62">
        <v>4000</v>
      </c>
      <c r="B6" s="62" t="s">
        <v>7</v>
      </c>
      <c r="C6" s="64">
        <v>55095</v>
      </c>
      <c r="D6" s="64">
        <v>71191</v>
      </c>
      <c r="E6" s="64">
        <v>40415</v>
      </c>
      <c r="F6" s="64">
        <f>5447*4</f>
        <v>21788</v>
      </c>
      <c r="G6" s="5">
        <f t="shared" ref="G6:G13" si="0">E6+F6</f>
        <v>62203</v>
      </c>
      <c r="H6" s="5">
        <f>G6/100*103</f>
        <v>64069.09</v>
      </c>
      <c r="I6" s="36" t="s">
        <v>86</v>
      </c>
    </row>
    <row r="7" spans="1:10" ht="23.25" customHeight="1" x14ac:dyDescent="0.2">
      <c r="A7" s="62">
        <v>4001</v>
      </c>
      <c r="B7" s="62" t="s">
        <v>8</v>
      </c>
      <c r="C7" s="64">
        <v>4711</v>
      </c>
      <c r="D7" s="64">
        <v>4390</v>
      </c>
      <c r="E7" s="64">
        <v>3420</v>
      </c>
      <c r="F7" s="64">
        <f>470.2*4</f>
        <v>1880.8</v>
      </c>
      <c r="G7" s="5">
        <f t="shared" si="0"/>
        <v>5300.8</v>
      </c>
      <c r="H7" s="5">
        <f>G7/100*103</f>
        <v>5459.8240000000005</v>
      </c>
      <c r="I7" s="43"/>
    </row>
    <row r="8" spans="1:10" ht="24" customHeight="1" x14ac:dyDescent="0.2">
      <c r="A8" s="62">
        <v>4002</v>
      </c>
      <c r="B8" s="62" t="s">
        <v>9</v>
      </c>
      <c r="C8" s="64">
        <v>13333</v>
      </c>
      <c r="D8" s="64">
        <v>17798</v>
      </c>
      <c r="E8" s="64">
        <v>10104</v>
      </c>
      <c r="F8" s="64">
        <f>1361.82*4</f>
        <v>5447.28</v>
      </c>
      <c r="G8" s="5">
        <f t="shared" si="0"/>
        <v>15551.279999999999</v>
      </c>
      <c r="H8" s="5">
        <f>G8/100*103</f>
        <v>16017.8184</v>
      </c>
      <c r="I8" s="36" t="s">
        <v>80</v>
      </c>
    </row>
    <row r="9" spans="1:10" ht="20.25" customHeight="1" x14ac:dyDescent="0.2">
      <c r="A9" s="62">
        <v>4003</v>
      </c>
      <c r="B9" s="62" t="s">
        <v>10</v>
      </c>
      <c r="C9" s="64">
        <v>0</v>
      </c>
      <c r="D9" s="64">
        <v>600</v>
      </c>
      <c r="E9" s="64">
        <v>0</v>
      </c>
      <c r="F9" s="64">
        <v>0</v>
      </c>
      <c r="G9" s="5">
        <f t="shared" si="0"/>
        <v>0</v>
      </c>
      <c r="H9" s="5">
        <v>0</v>
      </c>
      <c r="I9" s="35"/>
    </row>
    <row r="10" spans="1:10" ht="20.25" customHeight="1" x14ac:dyDescent="0.2">
      <c r="A10" s="62">
        <v>4004</v>
      </c>
      <c r="B10" s="62" t="s">
        <v>11</v>
      </c>
      <c r="C10" s="64">
        <v>55</v>
      </c>
      <c r="D10" s="64">
        <v>350</v>
      </c>
      <c r="E10" s="64">
        <v>24</v>
      </c>
      <c r="F10" s="65">
        <f>D10-E10</f>
        <v>326</v>
      </c>
      <c r="G10" s="5">
        <f t="shared" si="0"/>
        <v>350</v>
      </c>
      <c r="H10" s="5">
        <v>350</v>
      </c>
      <c r="I10" s="37"/>
    </row>
    <row r="11" spans="1:10" ht="20.25" customHeight="1" x14ac:dyDescent="0.2">
      <c r="A11" s="62">
        <v>4005</v>
      </c>
      <c r="B11" s="62" t="s">
        <v>12</v>
      </c>
      <c r="C11" s="64">
        <v>200</v>
      </c>
      <c r="D11" s="64">
        <v>3000</v>
      </c>
      <c r="E11" s="64">
        <v>425</v>
      </c>
      <c r="F11" s="65">
        <f>D11-E11</f>
        <v>2575</v>
      </c>
      <c r="G11" s="5">
        <f t="shared" si="0"/>
        <v>3000</v>
      </c>
      <c r="H11" s="5">
        <v>3000</v>
      </c>
      <c r="I11" s="36" t="s">
        <v>88</v>
      </c>
    </row>
    <row r="12" spans="1:10" ht="20.25" customHeight="1" x14ac:dyDescent="0.2">
      <c r="A12" s="62">
        <v>4006</v>
      </c>
      <c r="B12" s="62" t="s">
        <v>13</v>
      </c>
      <c r="C12" s="64">
        <v>2459</v>
      </c>
      <c r="D12" s="64">
        <v>0</v>
      </c>
      <c r="E12" s="64">
        <v>0</v>
      </c>
      <c r="F12" s="65">
        <f t="shared" ref="F12:F13" si="1">D12-E12</f>
        <v>0</v>
      </c>
      <c r="G12" s="5">
        <f t="shared" si="0"/>
        <v>0</v>
      </c>
      <c r="H12" s="5">
        <f t="shared" ref="H12" si="2">D12*102%</f>
        <v>0</v>
      </c>
      <c r="I12" s="35"/>
    </row>
    <row r="13" spans="1:10" ht="22.5" customHeight="1" x14ac:dyDescent="0.2">
      <c r="A13" s="62">
        <v>4106</v>
      </c>
      <c r="B13" s="62" t="s">
        <v>14</v>
      </c>
      <c r="C13" s="64">
        <v>188</v>
      </c>
      <c r="D13" s="64">
        <v>230</v>
      </c>
      <c r="E13" s="64">
        <v>106</v>
      </c>
      <c r="F13" s="65">
        <f t="shared" si="1"/>
        <v>124</v>
      </c>
      <c r="G13" s="5">
        <f t="shared" si="0"/>
        <v>230</v>
      </c>
      <c r="H13" s="5">
        <v>500</v>
      </c>
      <c r="I13" s="86"/>
    </row>
    <row r="14" spans="1:10" ht="20.25" customHeight="1" x14ac:dyDescent="0.2">
      <c r="A14" s="62">
        <v>4110</v>
      </c>
      <c r="B14" s="62" t="s">
        <v>60</v>
      </c>
      <c r="C14" s="64">
        <v>500</v>
      </c>
      <c r="D14" s="64">
        <v>715</v>
      </c>
      <c r="E14" s="64" t="s">
        <v>100</v>
      </c>
      <c r="F14" s="66">
        <v>661.5</v>
      </c>
      <c r="G14" s="5">
        <v>662</v>
      </c>
      <c r="H14" s="5">
        <v>715</v>
      </c>
      <c r="I14" s="35"/>
    </row>
    <row r="15" spans="1:10" ht="20.25" customHeight="1" x14ac:dyDescent="0.2">
      <c r="A15" s="62">
        <v>4112</v>
      </c>
      <c r="B15" s="62" t="s">
        <v>15</v>
      </c>
      <c r="C15" s="64">
        <v>295</v>
      </c>
      <c r="D15" s="64">
        <v>350</v>
      </c>
      <c r="E15" s="64">
        <v>0</v>
      </c>
      <c r="F15" s="65">
        <v>350</v>
      </c>
      <c r="G15" s="5">
        <f>E15+F15</f>
        <v>350</v>
      </c>
      <c r="H15" s="5">
        <v>350</v>
      </c>
      <c r="I15" s="35"/>
    </row>
    <row r="16" spans="1:10" ht="20.25" customHeight="1" x14ac:dyDescent="0.2">
      <c r="A16" s="62">
        <v>4113</v>
      </c>
      <c r="B16" s="62" t="s">
        <v>16</v>
      </c>
      <c r="C16" s="64">
        <v>800</v>
      </c>
      <c r="D16" s="64">
        <v>800</v>
      </c>
      <c r="E16" s="64">
        <v>0</v>
      </c>
      <c r="F16" s="65">
        <v>800</v>
      </c>
      <c r="G16" s="5">
        <f t="shared" ref="G16:G53" si="3">E16+F16</f>
        <v>800</v>
      </c>
      <c r="H16" s="5">
        <v>800</v>
      </c>
      <c r="I16" s="35"/>
    </row>
    <row r="17" spans="1:9" ht="20.25" customHeight="1" x14ac:dyDescent="0.2">
      <c r="A17" s="62">
        <v>4115</v>
      </c>
      <c r="B17" s="62" t="s">
        <v>17</v>
      </c>
      <c r="C17" s="67">
        <v>236</v>
      </c>
      <c r="D17" s="67">
        <v>350</v>
      </c>
      <c r="E17" s="64">
        <v>59</v>
      </c>
      <c r="F17" s="68">
        <f>6.8*4</f>
        <v>27.2</v>
      </c>
      <c r="G17" s="5">
        <f t="shared" si="3"/>
        <v>86.2</v>
      </c>
      <c r="H17" s="5">
        <v>300</v>
      </c>
      <c r="I17" s="35"/>
    </row>
    <row r="18" spans="1:9" ht="33.75" customHeight="1" x14ac:dyDescent="0.2">
      <c r="A18" s="62">
        <v>4118</v>
      </c>
      <c r="B18" s="62" t="s">
        <v>18</v>
      </c>
      <c r="C18" s="69">
        <v>2711</v>
      </c>
      <c r="D18" s="69">
        <v>198</v>
      </c>
      <c r="E18" s="64">
        <v>198</v>
      </c>
      <c r="F18" s="70">
        <v>0</v>
      </c>
      <c r="G18" s="5">
        <f t="shared" si="3"/>
        <v>198</v>
      </c>
      <c r="H18" s="5">
        <v>4750</v>
      </c>
      <c r="I18" s="93" t="s">
        <v>89</v>
      </c>
    </row>
    <row r="19" spans="1:9" ht="21" customHeight="1" x14ac:dyDescent="0.2">
      <c r="A19" s="62">
        <v>4124</v>
      </c>
      <c r="B19" s="62" t="s">
        <v>19</v>
      </c>
      <c r="C19" s="64">
        <v>353</v>
      </c>
      <c r="D19" s="64">
        <v>380</v>
      </c>
      <c r="E19" s="64" t="s">
        <v>101</v>
      </c>
      <c r="F19" s="65">
        <v>380</v>
      </c>
      <c r="G19" s="5">
        <v>380</v>
      </c>
      <c r="H19" s="5">
        <v>500</v>
      </c>
      <c r="I19" s="35"/>
    </row>
    <row r="20" spans="1:9" ht="31.5" customHeight="1" x14ac:dyDescent="0.2">
      <c r="A20" s="62">
        <v>4125</v>
      </c>
      <c r="B20" s="62" t="s">
        <v>20</v>
      </c>
      <c r="C20" s="69">
        <v>4328</v>
      </c>
      <c r="D20" s="69">
        <v>4300</v>
      </c>
      <c r="E20" s="64">
        <v>2901</v>
      </c>
      <c r="F20" s="70">
        <f>(352*4)+30</f>
        <v>1438</v>
      </c>
      <c r="G20" s="5">
        <f t="shared" si="3"/>
        <v>4339</v>
      </c>
      <c r="H20" s="5">
        <v>4500</v>
      </c>
      <c r="I20" s="36" t="s">
        <v>84</v>
      </c>
    </row>
    <row r="21" spans="1:9" ht="21.75" customHeight="1" x14ac:dyDescent="0.2">
      <c r="A21" s="62">
        <v>4126</v>
      </c>
      <c r="B21" s="62" t="s">
        <v>21</v>
      </c>
      <c r="C21" s="64">
        <v>260</v>
      </c>
      <c r="D21" s="64">
        <v>245</v>
      </c>
      <c r="E21" s="64">
        <v>245</v>
      </c>
      <c r="F21" s="65">
        <v>274</v>
      </c>
      <c r="G21" s="5">
        <f t="shared" si="3"/>
        <v>519</v>
      </c>
      <c r="H21" s="5">
        <f>250+274</f>
        <v>524</v>
      </c>
      <c r="I21" s="36" t="s">
        <v>99</v>
      </c>
    </row>
    <row r="22" spans="1:9" ht="21.75" customHeight="1" x14ac:dyDescent="0.2">
      <c r="A22" s="62">
        <v>4128</v>
      </c>
      <c r="B22" s="62" t="s">
        <v>22</v>
      </c>
      <c r="C22" s="64">
        <v>3559</v>
      </c>
      <c r="D22" s="64">
        <v>6000</v>
      </c>
      <c r="E22" s="64">
        <v>0</v>
      </c>
      <c r="F22" s="65">
        <v>0</v>
      </c>
      <c r="G22" s="5">
        <v>0</v>
      </c>
      <c r="H22" s="5">
        <v>6500</v>
      </c>
      <c r="I22" s="86"/>
    </row>
    <row r="23" spans="1:9" ht="20.25" customHeight="1" x14ac:dyDescent="0.2">
      <c r="A23" s="62">
        <v>4131</v>
      </c>
      <c r="B23" s="62" t="s">
        <v>23</v>
      </c>
      <c r="C23" s="64">
        <v>0</v>
      </c>
      <c r="D23" s="64">
        <v>520</v>
      </c>
      <c r="E23" s="64">
        <v>0</v>
      </c>
      <c r="F23" s="65">
        <v>520</v>
      </c>
      <c r="G23" s="5">
        <f t="shared" si="3"/>
        <v>520</v>
      </c>
      <c r="H23" s="5">
        <v>530</v>
      </c>
      <c r="I23" s="10"/>
    </row>
    <row r="24" spans="1:9" ht="20.25" customHeight="1" x14ac:dyDescent="0.2">
      <c r="A24" s="62">
        <v>4132</v>
      </c>
      <c r="B24" s="62" t="s">
        <v>24</v>
      </c>
      <c r="C24" s="64">
        <v>65</v>
      </c>
      <c r="D24" s="64">
        <v>200</v>
      </c>
      <c r="E24" s="64">
        <v>0</v>
      </c>
      <c r="F24" s="65">
        <v>200</v>
      </c>
      <c r="G24" s="5">
        <f t="shared" si="3"/>
        <v>200</v>
      </c>
      <c r="H24" s="5">
        <v>250</v>
      </c>
      <c r="I24" s="10"/>
    </row>
    <row r="25" spans="1:9" ht="20.25" customHeight="1" x14ac:dyDescent="0.2">
      <c r="A25" s="62">
        <v>4133</v>
      </c>
      <c r="B25" s="62" t="s">
        <v>25</v>
      </c>
      <c r="C25" s="69">
        <v>2712</v>
      </c>
      <c r="D25" s="69">
        <v>4820</v>
      </c>
      <c r="E25" s="64">
        <v>3648</v>
      </c>
      <c r="F25" s="65">
        <v>0</v>
      </c>
      <c r="G25" s="5">
        <f t="shared" si="3"/>
        <v>3648</v>
      </c>
      <c r="H25" s="5">
        <v>3000</v>
      </c>
      <c r="I25" s="85"/>
    </row>
    <row r="26" spans="1:9" ht="20.25" customHeight="1" x14ac:dyDescent="0.2">
      <c r="A26" s="62">
        <v>4136</v>
      </c>
      <c r="B26" s="62" t="s">
        <v>26</v>
      </c>
      <c r="C26" s="64">
        <v>0</v>
      </c>
      <c r="D26" s="64">
        <v>1050</v>
      </c>
      <c r="E26" s="64">
        <v>0</v>
      </c>
      <c r="F26" s="65">
        <v>1050</v>
      </c>
      <c r="G26" s="5">
        <f t="shared" si="3"/>
        <v>1050</v>
      </c>
      <c r="H26" s="5">
        <v>1200</v>
      </c>
      <c r="I26" s="35"/>
    </row>
    <row r="27" spans="1:9" ht="20.25" customHeight="1" x14ac:dyDescent="0.2">
      <c r="A27" s="62">
        <v>4140</v>
      </c>
      <c r="B27" s="62" t="s">
        <v>27</v>
      </c>
      <c r="C27" s="64">
        <v>11</v>
      </c>
      <c r="D27" s="64">
        <v>0</v>
      </c>
      <c r="E27" s="64">
        <v>353</v>
      </c>
      <c r="F27" s="65">
        <v>473.14</v>
      </c>
      <c r="G27" s="5">
        <f t="shared" si="3"/>
        <v>826.14</v>
      </c>
      <c r="H27" s="5">
        <v>550</v>
      </c>
      <c r="I27" s="35"/>
    </row>
    <row r="28" spans="1:9" ht="22.5" customHeight="1" x14ac:dyDescent="0.2">
      <c r="A28" s="62">
        <v>4141</v>
      </c>
      <c r="B28" s="62" t="s">
        <v>28</v>
      </c>
      <c r="C28" s="64">
        <v>11175</v>
      </c>
      <c r="D28" s="64">
        <v>11175</v>
      </c>
      <c r="E28" s="64">
        <v>11175</v>
      </c>
      <c r="F28" s="65">
        <v>0</v>
      </c>
      <c r="G28" s="5">
        <f>E28+F28</f>
        <v>11175</v>
      </c>
      <c r="H28" s="5">
        <v>11175</v>
      </c>
      <c r="I28" s="39" t="s">
        <v>90</v>
      </c>
    </row>
    <row r="29" spans="1:9" ht="50.25" customHeight="1" x14ac:dyDescent="0.2">
      <c r="A29" s="62">
        <v>4142</v>
      </c>
      <c r="B29" s="62" t="s">
        <v>29</v>
      </c>
      <c r="C29" s="64">
        <v>3982</v>
      </c>
      <c r="D29" s="64">
        <v>3981</v>
      </c>
      <c r="E29" s="64">
        <v>3479</v>
      </c>
      <c r="F29" s="65">
        <f>1326.75*2</f>
        <v>2653.5</v>
      </c>
      <c r="G29" s="5">
        <f>E29+F29</f>
        <v>6132.5</v>
      </c>
      <c r="H29" s="5">
        <v>5654</v>
      </c>
      <c r="I29" s="36" t="s">
        <v>129</v>
      </c>
    </row>
    <row r="30" spans="1:9" ht="23.25" customHeight="1" x14ac:dyDescent="0.2">
      <c r="A30" s="62">
        <v>4145</v>
      </c>
      <c r="B30" s="62" t="s">
        <v>30</v>
      </c>
      <c r="C30" s="64">
        <v>420</v>
      </c>
      <c r="D30" s="64">
        <v>440</v>
      </c>
      <c r="E30" s="64">
        <v>225</v>
      </c>
      <c r="F30" s="65">
        <v>225</v>
      </c>
      <c r="G30" s="5">
        <f t="shared" si="3"/>
        <v>450</v>
      </c>
      <c r="H30" s="5">
        <v>450</v>
      </c>
      <c r="I30" s="39" t="s">
        <v>31</v>
      </c>
    </row>
    <row r="31" spans="1:9" ht="24.75" customHeight="1" x14ac:dyDescent="0.2">
      <c r="A31" s="62">
        <v>4146</v>
      </c>
      <c r="B31" s="62" t="s">
        <v>32</v>
      </c>
      <c r="C31" s="64">
        <v>537</v>
      </c>
      <c r="D31" s="64">
        <v>500</v>
      </c>
      <c r="E31" s="64">
        <v>170</v>
      </c>
      <c r="F31" s="64">
        <f>D31-E31</f>
        <v>330</v>
      </c>
      <c r="G31" s="5">
        <f t="shared" si="3"/>
        <v>500</v>
      </c>
      <c r="H31" s="5">
        <v>400</v>
      </c>
      <c r="I31" s="10"/>
    </row>
    <row r="32" spans="1:9" ht="24" customHeight="1" x14ac:dyDescent="0.2">
      <c r="A32" s="62">
        <v>4148</v>
      </c>
      <c r="B32" s="62" t="s">
        <v>33</v>
      </c>
      <c r="C32" s="64">
        <v>113</v>
      </c>
      <c r="D32" s="64">
        <v>190</v>
      </c>
      <c r="E32" s="64">
        <v>29</v>
      </c>
      <c r="F32" s="64">
        <v>100</v>
      </c>
      <c r="G32" s="5">
        <f t="shared" si="3"/>
        <v>129</v>
      </c>
      <c r="H32" s="5">
        <v>150</v>
      </c>
      <c r="I32" s="36" t="s">
        <v>93</v>
      </c>
    </row>
    <row r="33" spans="1:9" ht="36.75" customHeight="1" x14ac:dyDescent="0.2">
      <c r="A33" s="62">
        <v>4153</v>
      </c>
      <c r="B33" s="62" t="s">
        <v>34</v>
      </c>
      <c r="C33" s="64">
        <v>322</v>
      </c>
      <c r="D33" s="64">
        <v>600</v>
      </c>
      <c r="E33" s="64">
        <v>482</v>
      </c>
      <c r="F33" s="64">
        <f>D33-E33</f>
        <v>118</v>
      </c>
      <c r="G33" s="5">
        <f t="shared" si="3"/>
        <v>600</v>
      </c>
      <c r="H33" s="5">
        <v>650</v>
      </c>
      <c r="I33" s="36" t="s">
        <v>66</v>
      </c>
    </row>
    <row r="34" spans="1:9" ht="36" customHeight="1" x14ac:dyDescent="0.2">
      <c r="A34" s="62">
        <v>4154</v>
      </c>
      <c r="B34" s="62" t="s">
        <v>35</v>
      </c>
      <c r="C34" s="64">
        <v>3269</v>
      </c>
      <c r="D34" s="64">
        <v>3100</v>
      </c>
      <c r="E34" s="64">
        <v>3024</v>
      </c>
      <c r="F34" s="65">
        <v>35</v>
      </c>
      <c r="G34" s="5">
        <f t="shared" si="3"/>
        <v>3059</v>
      </c>
      <c r="H34" s="5">
        <v>3250</v>
      </c>
      <c r="I34" s="36" t="s">
        <v>81</v>
      </c>
    </row>
    <row r="35" spans="1:9" ht="24.75" customHeight="1" x14ac:dyDescent="0.2">
      <c r="A35" s="62">
        <v>4162</v>
      </c>
      <c r="B35" s="62" t="s">
        <v>36</v>
      </c>
      <c r="C35" s="64">
        <v>0</v>
      </c>
      <c r="D35" s="64">
        <v>2000</v>
      </c>
      <c r="E35" s="64">
        <v>60</v>
      </c>
      <c r="F35" s="64">
        <f>D35-E35</f>
        <v>1940</v>
      </c>
      <c r="G35" s="5">
        <f t="shared" si="3"/>
        <v>2000</v>
      </c>
      <c r="H35" s="5">
        <v>2000</v>
      </c>
      <c r="I35" s="10"/>
    </row>
    <row r="36" spans="1:9" ht="25.5" customHeight="1" x14ac:dyDescent="0.2">
      <c r="A36" s="62">
        <v>4203</v>
      </c>
      <c r="B36" s="62" t="s">
        <v>61</v>
      </c>
      <c r="C36" s="64">
        <v>6120</v>
      </c>
      <c r="D36" s="64">
        <v>6120</v>
      </c>
      <c r="E36" s="64">
        <v>5370</v>
      </c>
      <c r="F36" s="65">
        <v>750</v>
      </c>
      <c r="G36" s="5">
        <f t="shared" si="3"/>
        <v>6120</v>
      </c>
      <c r="H36" s="5">
        <v>6120</v>
      </c>
      <c r="I36" s="10"/>
    </row>
    <row r="37" spans="1:9" s="1" customFormat="1" ht="84.75" customHeight="1" x14ac:dyDescent="0.2">
      <c r="A37" s="62">
        <v>4236</v>
      </c>
      <c r="B37" s="73" t="s">
        <v>103</v>
      </c>
      <c r="C37" s="64">
        <v>20000</v>
      </c>
      <c r="D37" s="64">
        <v>20000</v>
      </c>
      <c r="E37" s="64">
        <v>0</v>
      </c>
      <c r="F37" s="64">
        <v>0</v>
      </c>
      <c r="G37" s="64">
        <v>0</v>
      </c>
      <c r="H37" s="5">
        <v>20000</v>
      </c>
      <c r="I37" s="40" t="s">
        <v>130</v>
      </c>
    </row>
    <row r="38" spans="1:9" ht="22.5" customHeight="1" x14ac:dyDescent="0.2">
      <c r="A38" s="62">
        <v>4282</v>
      </c>
      <c r="B38" s="62" t="s">
        <v>82</v>
      </c>
      <c r="C38" s="64">
        <v>2875</v>
      </c>
      <c r="D38" s="64">
        <v>0</v>
      </c>
      <c r="E38" s="64">
        <v>0</v>
      </c>
      <c r="F38" s="65">
        <v>0</v>
      </c>
      <c r="G38" s="5">
        <f>E38+F38</f>
        <v>0</v>
      </c>
      <c r="H38" s="5">
        <v>0</v>
      </c>
      <c r="I38" s="108" t="s">
        <v>67</v>
      </c>
    </row>
    <row r="39" spans="1:9" ht="39" customHeight="1" x14ac:dyDescent="0.2">
      <c r="A39" s="62">
        <v>4290</v>
      </c>
      <c r="B39" s="62" t="s">
        <v>37</v>
      </c>
      <c r="C39" s="64">
        <v>609</v>
      </c>
      <c r="D39" s="64">
        <v>675</v>
      </c>
      <c r="E39" s="64">
        <v>602</v>
      </c>
      <c r="F39" s="64">
        <v>0</v>
      </c>
      <c r="G39" s="5">
        <f t="shared" si="3"/>
        <v>602</v>
      </c>
      <c r="H39" s="5">
        <v>2500</v>
      </c>
      <c r="I39" s="40" t="s">
        <v>131</v>
      </c>
    </row>
    <row r="40" spans="1:9" ht="72.75" customHeight="1" x14ac:dyDescent="0.2">
      <c r="A40" s="62">
        <v>4301</v>
      </c>
      <c r="B40" s="62" t="s">
        <v>38</v>
      </c>
      <c r="C40" s="69">
        <v>6884</v>
      </c>
      <c r="D40" s="69">
        <v>5200</v>
      </c>
      <c r="E40" s="64">
        <v>3339</v>
      </c>
      <c r="F40" s="64">
        <f>D40-E40</f>
        <v>1861</v>
      </c>
      <c r="G40" s="5">
        <f t="shared" si="3"/>
        <v>5200</v>
      </c>
      <c r="H40" s="5">
        <v>10000</v>
      </c>
      <c r="I40" s="40" t="s">
        <v>132</v>
      </c>
    </row>
    <row r="41" spans="1:9" ht="75" x14ac:dyDescent="0.2">
      <c r="A41" s="62">
        <v>4350</v>
      </c>
      <c r="B41" s="73" t="s">
        <v>111</v>
      </c>
      <c r="C41" s="64">
        <v>7850</v>
      </c>
      <c r="D41" s="64">
        <v>39247</v>
      </c>
      <c r="E41" s="64">
        <v>23549</v>
      </c>
      <c r="F41" s="65">
        <v>7849.5</v>
      </c>
      <c r="G41" s="65">
        <f t="shared" si="3"/>
        <v>31398.5</v>
      </c>
      <c r="H41" s="5">
        <v>31398</v>
      </c>
      <c r="I41" s="113" t="s">
        <v>133</v>
      </c>
    </row>
    <row r="42" spans="1:9" ht="27.75" customHeight="1" x14ac:dyDescent="0.2">
      <c r="A42" s="62">
        <v>4351</v>
      </c>
      <c r="B42" s="62" t="s">
        <v>62</v>
      </c>
      <c r="C42" s="64">
        <v>39056</v>
      </c>
      <c r="D42" s="64">
        <v>42500</v>
      </c>
      <c r="E42" s="64">
        <v>13318</v>
      </c>
      <c r="F42" s="65">
        <v>0</v>
      </c>
      <c r="G42" s="65">
        <v>51299</v>
      </c>
      <c r="H42" s="5">
        <v>42500</v>
      </c>
      <c r="I42" s="36" t="s">
        <v>74</v>
      </c>
    </row>
    <row r="43" spans="1:9" ht="74.25" customHeight="1" x14ac:dyDescent="0.2">
      <c r="A43" s="62">
        <v>4353</v>
      </c>
      <c r="B43" s="62" t="s">
        <v>63</v>
      </c>
      <c r="C43" s="69">
        <v>54466</v>
      </c>
      <c r="D43" s="69">
        <f>26000+23549+4477</f>
        <v>54026</v>
      </c>
      <c r="E43" s="64">
        <v>24205</v>
      </c>
      <c r="F43" s="71">
        <f>6500+950</f>
        <v>7450</v>
      </c>
      <c r="G43" s="65">
        <f>E43+F43</f>
        <v>31655</v>
      </c>
      <c r="H43" s="5">
        <v>26000</v>
      </c>
      <c r="I43" s="40" t="s">
        <v>126</v>
      </c>
    </row>
    <row r="44" spans="1:9" ht="35.25" customHeight="1" x14ac:dyDescent="0.2">
      <c r="A44" s="62">
        <v>4354</v>
      </c>
      <c r="B44" s="62" t="s">
        <v>64</v>
      </c>
      <c r="C44" s="72">
        <v>18229</v>
      </c>
      <c r="D44" s="72">
        <v>20000</v>
      </c>
      <c r="E44" s="64">
        <v>20370</v>
      </c>
      <c r="F44" s="65">
        <v>0</v>
      </c>
      <c r="G44" s="5">
        <f t="shared" si="3"/>
        <v>20370</v>
      </c>
      <c r="H44" s="5">
        <v>20000</v>
      </c>
      <c r="I44" s="43" t="s">
        <v>117</v>
      </c>
    </row>
    <row r="45" spans="1:9" ht="27" customHeight="1" x14ac:dyDescent="0.2">
      <c r="A45" s="62">
        <v>4355</v>
      </c>
      <c r="B45" s="62" t="s">
        <v>65</v>
      </c>
      <c r="C45" s="69">
        <v>66782</v>
      </c>
      <c r="D45" s="69">
        <v>20000</v>
      </c>
      <c r="E45" s="64">
        <v>11880</v>
      </c>
      <c r="F45" s="65">
        <v>0</v>
      </c>
      <c r="G45" s="5">
        <f t="shared" si="3"/>
        <v>11880</v>
      </c>
      <c r="H45" s="5">
        <v>20000</v>
      </c>
      <c r="I45" s="10"/>
    </row>
    <row r="46" spans="1:9" ht="35.25" customHeight="1" x14ac:dyDescent="0.2">
      <c r="A46" s="94" t="s">
        <v>95</v>
      </c>
      <c r="B46" s="94" t="s">
        <v>124</v>
      </c>
      <c r="C46" s="72">
        <v>0</v>
      </c>
      <c r="D46" s="72">
        <v>0</v>
      </c>
      <c r="E46" s="95">
        <v>0</v>
      </c>
      <c r="F46" s="96">
        <v>0</v>
      </c>
      <c r="G46" s="97">
        <v>0</v>
      </c>
      <c r="H46" s="5">
        <v>10000</v>
      </c>
      <c r="I46" s="43" t="s">
        <v>125</v>
      </c>
    </row>
    <row r="47" spans="1:9" ht="25.5" customHeight="1" x14ac:dyDescent="0.2">
      <c r="A47" s="62">
        <v>4357</v>
      </c>
      <c r="B47" s="62" t="s">
        <v>83</v>
      </c>
      <c r="C47" s="69">
        <v>12899</v>
      </c>
      <c r="D47" s="109">
        <v>0</v>
      </c>
      <c r="E47" s="64" t="s">
        <v>102</v>
      </c>
      <c r="F47" s="65">
        <v>10000</v>
      </c>
      <c r="G47" s="5">
        <v>10000</v>
      </c>
      <c r="H47" s="5">
        <v>0</v>
      </c>
      <c r="I47" s="10"/>
    </row>
    <row r="48" spans="1:9" ht="26.25" customHeight="1" x14ac:dyDescent="0.2">
      <c r="A48" s="62">
        <v>4358</v>
      </c>
      <c r="B48" s="62" t="s">
        <v>73</v>
      </c>
      <c r="C48" s="64">
        <v>0</v>
      </c>
      <c r="D48" s="64">
        <v>1200</v>
      </c>
      <c r="E48" s="64">
        <v>6</v>
      </c>
      <c r="F48" s="65">
        <f>D48-E48</f>
        <v>1194</v>
      </c>
      <c r="G48" s="5">
        <f>E48+F48</f>
        <v>1200</v>
      </c>
      <c r="H48" s="5">
        <v>1200</v>
      </c>
      <c r="I48" s="10"/>
    </row>
    <row r="49" spans="1:9" ht="25.5" customHeight="1" x14ac:dyDescent="0.2">
      <c r="A49" s="62">
        <v>4359</v>
      </c>
      <c r="B49" s="62" t="s">
        <v>76</v>
      </c>
      <c r="C49" s="64">
        <v>0</v>
      </c>
      <c r="D49" s="64">
        <v>200</v>
      </c>
      <c r="E49" s="64">
        <v>98</v>
      </c>
      <c r="F49" s="65">
        <f>102+2875+450</f>
        <v>3427</v>
      </c>
      <c r="G49" s="5">
        <f>E49+F49</f>
        <v>3525</v>
      </c>
      <c r="H49" s="5">
        <v>200</v>
      </c>
      <c r="I49" s="10"/>
    </row>
    <row r="50" spans="1:9" ht="33.75" customHeight="1" x14ac:dyDescent="0.2">
      <c r="A50" s="62">
        <v>4386</v>
      </c>
      <c r="B50" s="62" t="s">
        <v>39</v>
      </c>
      <c r="C50" s="64">
        <v>4421</v>
      </c>
      <c r="D50" s="64">
        <v>11000</v>
      </c>
      <c r="E50" s="64">
        <v>2038</v>
      </c>
      <c r="F50" s="65">
        <v>3178.4</v>
      </c>
      <c r="G50" s="5">
        <f t="shared" si="3"/>
        <v>5216.3999999999996</v>
      </c>
      <c r="H50" s="5">
        <v>5300</v>
      </c>
      <c r="I50" s="40" t="s">
        <v>75</v>
      </c>
    </row>
    <row r="51" spans="1:9" ht="48" customHeight="1" x14ac:dyDescent="0.2">
      <c r="A51" s="62">
        <v>4390</v>
      </c>
      <c r="B51" s="62" t="s">
        <v>53</v>
      </c>
      <c r="C51" s="64">
        <v>392</v>
      </c>
      <c r="D51" s="64">
        <v>420</v>
      </c>
      <c r="E51" s="64">
        <v>390</v>
      </c>
      <c r="F51" s="64">
        <f>D51-E51</f>
        <v>30</v>
      </c>
      <c r="G51" s="5">
        <f t="shared" si="3"/>
        <v>420</v>
      </c>
      <c r="H51" s="5">
        <v>180</v>
      </c>
      <c r="I51" s="36" t="s">
        <v>116</v>
      </c>
    </row>
    <row r="52" spans="1:9" s="1" customFormat="1" ht="27.75" customHeight="1" x14ac:dyDescent="0.2">
      <c r="A52" s="62">
        <v>4391</v>
      </c>
      <c r="B52" s="62" t="s">
        <v>40</v>
      </c>
      <c r="C52" s="64">
        <v>40</v>
      </c>
      <c r="D52" s="64">
        <v>1000</v>
      </c>
      <c r="E52" s="64">
        <v>0</v>
      </c>
      <c r="F52" s="65">
        <v>1000</v>
      </c>
      <c r="G52" s="5">
        <f t="shared" si="3"/>
        <v>1000</v>
      </c>
      <c r="H52" s="5">
        <v>1000</v>
      </c>
      <c r="I52" s="36" t="s">
        <v>41</v>
      </c>
    </row>
    <row r="53" spans="1:9" s="1" customFormat="1" ht="22.5" customHeight="1" x14ac:dyDescent="0.2">
      <c r="A53" s="62">
        <v>4395</v>
      </c>
      <c r="B53" s="62" t="s">
        <v>42</v>
      </c>
      <c r="C53" s="64">
        <v>1233</v>
      </c>
      <c r="D53" s="64">
        <v>5500</v>
      </c>
      <c r="E53" s="64">
        <v>1200</v>
      </c>
      <c r="F53" s="65">
        <f>D53-E53</f>
        <v>4300</v>
      </c>
      <c r="G53" s="5">
        <f t="shared" si="3"/>
        <v>5500</v>
      </c>
      <c r="H53" s="5">
        <v>3500</v>
      </c>
      <c r="I53" s="40" t="s">
        <v>68</v>
      </c>
    </row>
    <row r="54" spans="1:9" s="1" customFormat="1" ht="30.75" customHeight="1" x14ac:dyDescent="0.2">
      <c r="A54" s="106" t="s">
        <v>95</v>
      </c>
      <c r="B54" s="107" t="s">
        <v>94</v>
      </c>
      <c r="C54" s="5">
        <v>0</v>
      </c>
      <c r="D54" s="5">
        <v>0</v>
      </c>
      <c r="E54" s="5">
        <v>0</v>
      </c>
      <c r="F54" s="5">
        <v>0</v>
      </c>
      <c r="G54" s="5">
        <v>0</v>
      </c>
      <c r="H54" s="5">
        <v>2000</v>
      </c>
      <c r="I54" s="40"/>
    </row>
    <row r="55" spans="1:9" s="1" customFormat="1" ht="83.25" customHeight="1" x14ac:dyDescent="0.2">
      <c r="A55" s="106" t="s">
        <v>95</v>
      </c>
      <c r="B55" s="107" t="s">
        <v>97</v>
      </c>
      <c r="C55" s="5">
        <v>0</v>
      </c>
      <c r="D55" s="5">
        <v>0</v>
      </c>
      <c r="E55" s="5">
        <v>0</v>
      </c>
      <c r="F55" s="5">
        <v>0</v>
      </c>
      <c r="G55" s="5">
        <v>0</v>
      </c>
      <c r="H55" s="5">
        <v>150000</v>
      </c>
      <c r="I55" s="114" t="s">
        <v>134</v>
      </c>
    </row>
    <row r="56" spans="1:9" s="1" customFormat="1" ht="25.5" customHeight="1" x14ac:dyDescent="0.2">
      <c r="A56" s="106" t="s">
        <v>95</v>
      </c>
      <c r="B56" s="107" t="s">
        <v>98</v>
      </c>
      <c r="C56" s="5">
        <v>0</v>
      </c>
      <c r="D56" s="5">
        <v>0</v>
      </c>
      <c r="E56" s="5">
        <v>0</v>
      </c>
      <c r="F56" s="5">
        <v>0</v>
      </c>
      <c r="G56" s="5">
        <v>0</v>
      </c>
      <c r="H56" s="5">
        <v>25000</v>
      </c>
      <c r="I56" s="43"/>
    </row>
    <row r="57" spans="1:9" ht="33" customHeight="1" thickBot="1" x14ac:dyDescent="0.25">
      <c r="A57" s="6"/>
      <c r="B57" s="1"/>
      <c r="C57" s="18">
        <f>SUM(C6:C54)</f>
        <v>353545</v>
      </c>
      <c r="D57" s="18">
        <f>SUM(D6:D54)</f>
        <v>366561</v>
      </c>
      <c r="E57" s="18">
        <f>SUM(E6:E54)</f>
        <v>186907</v>
      </c>
      <c r="F57" s="18">
        <f>SUM(F6:F54)</f>
        <v>84756.319999999992</v>
      </c>
      <c r="G57" s="18">
        <f>SUM(G6:G53)</f>
        <v>309644.82</v>
      </c>
      <c r="H57" s="18">
        <f>SUM(H6:H56)</f>
        <v>514492.73239999998</v>
      </c>
      <c r="I57" s="87"/>
    </row>
    <row r="58" spans="1:9" ht="33" customHeight="1" thickTop="1" x14ac:dyDescent="0.2">
      <c r="A58" s="1"/>
      <c r="B58" s="1"/>
      <c r="C58" s="4"/>
      <c r="D58" s="1"/>
      <c r="E58" s="19"/>
      <c r="F58" s="19"/>
      <c r="G58" s="19"/>
      <c r="H58" s="19"/>
      <c r="I58" s="44"/>
    </row>
    <row r="59" spans="1:9" ht="30" x14ac:dyDescent="0.2">
      <c r="A59" s="123" t="s">
        <v>43</v>
      </c>
      <c r="B59" s="123"/>
      <c r="C59" s="91" t="s">
        <v>78</v>
      </c>
      <c r="D59" s="119" t="s">
        <v>79</v>
      </c>
      <c r="E59" s="120"/>
      <c r="F59" s="120"/>
      <c r="G59" s="121"/>
      <c r="H59" s="91" t="s">
        <v>92</v>
      </c>
      <c r="I59" s="116" t="s">
        <v>0</v>
      </c>
    </row>
    <row r="60" spans="1:9" ht="20.25" customHeight="1" x14ac:dyDescent="0.2">
      <c r="A60" s="123"/>
      <c r="B60" s="123"/>
      <c r="C60" s="117" t="s">
        <v>1</v>
      </c>
      <c r="D60" s="118" t="s">
        <v>2</v>
      </c>
      <c r="E60" s="118" t="s">
        <v>108</v>
      </c>
      <c r="F60" s="118" t="s">
        <v>87</v>
      </c>
      <c r="G60" s="118" t="s">
        <v>3</v>
      </c>
      <c r="H60" s="118" t="s">
        <v>4</v>
      </c>
      <c r="I60" s="116"/>
    </row>
    <row r="61" spans="1:9" ht="20.25" customHeight="1" x14ac:dyDescent="0.2">
      <c r="A61" s="123"/>
      <c r="B61" s="123"/>
      <c r="C61" s="117"/>
      <c r="D61" s="118"/>
      <c r="E61" s="118"/>
      <c r="F61" s="118"/>
      <c r="G61" s="118" t="s">
        <v>1</v>
      </c>
      <c r="H61" s="118" t="s">
        <v>5</v>
      </c>
      <c r="I61" s="116"/>
    </row>
    <row r="62" spans="1:9" ht="28.5" customHeight="1" x14ac:dyDescent="0.2">
      <c r="A62" s="62">
        <v>1076</v>
      </c>
      <c r="B62" s="63" t="s">
        <v>44</v>
      </c>
      <c r="C62" s="5">
        <v>302466</v>
      </c>
      <c r="D62" s="5">
        <v>316389</v>
      </c>
      <c r="E62" s="5">
        <v>316389</v>
      </c>
      <c r="F62" s="5">
        <v>0</v>
      </c>
      <c r="G62" s="5">
        <f t="shared" ref="G62:G64" si="4">E62+F62</f>
        <v>316389</v>
      </c>
      <c r="H62" s="112">
        <v>434015</v>
      </c>
      <c r="I62" s="40" t="s">
        <v>127</v>
      </c>
    </row>
    <row r="63" spans="1:9" ht="24" customHeight="1" x14ac:dyDescent="0.2">
      <c r="A63" s="62">
        <v>1077</v>
      </c>
      <c r="B63" s="63" t="s">
        <v>45</v>
      </c>
      <c r="C63" s="5">
        <v>4830</v>
      </c>
      <c r="D63" s="5">
        <v>0</v>
      </c>
      <c r="E63" s="5">
        <v>0</v>
      </c>
      <c r="F63" s="5">
        <v>0</v>
      </c>
      <c r="G63" s="5">
        <f t="shared" si="4"/>
        <v>0</v>
      </c>
      <c r="H63" s="5">
        <v>0</v>
      </c>
      <c r="I63" s="10"/>
    </row>
    <row r="64" spans="1:9" ht="25.5" customHeight="1" x14ac:dyDescent="0.2">
      <c r="A64" s="62">
        <v>1090</v>
      </c>
      <c r="B64" s="63" t="s">
        <v>46</v>
      </c>
      <c r="C64" s="5">
        <v>1473</v>
      </c>
      <c r="D64" s="5">
        <v>1500</v>
      </c>
      <c r="E64" s="5">
        <v>800</v>
      </c>
      <c r="F64" s="5">
        <v>15</v>
      </c>
      <c r="G64" s="5">
        <f t="shared" si="4"/>
        <v>815</v>
      </c>
      <c r="H64" s="5">
        <v>600</v>
      </c>
      <c r="I64" s="10"/>
    </row>
    <row r="65" spans="1:13" ht="24.75" customHeight="1" x14ac:dyDescent="0.2">
      <c r="A65" s="62">
        <v>1091</v>
      </c>
      <c r="B65" s="63" t="s">
        <v>52</v>
      </c>
      <c r="C65" s="5">
        <v>48</v>
      </c>
      <c r="D65" s="5">
        <v>0</v>
      </c>
      <c r="E65" s="5">
        <v>13</v>
      </c>
      <c r="F65" s="5">
        <v>5</v>
      </c>
      <c r="G65" s="5">
        <f>E65+F65</f>
        <v>18</v>
      </c>
      <c r="H65" s="5">
        <v>0</v>
      </c>
      <c r="I65" s="10"/>
    </row>
    <row r="66" spans="1:13" ht="24.75" customHeight="1" x14ac:dyDescent="0.2">
      <c r="A66" s="62">
        <v>1102</v>
      </c>
      <c r="B66" s="63" t="s">
        <v>72</v>
      </c>
      <c r="C66" s="5">
        <v>5410</v>
      </c>
      <c r="D66" s="5">
        <v>0</v>
      </c>
      <c r="E66" s="5">
        <v>0</v>
      </c>
      <c r="F66" s="5">
        <v>0</v>
      </c>
      <c r="G66" s="5">
        <f>E66+F66</f>
        <v>0</v>
      </c>
      <c r="H66" s="5">
        <v>0</v>
      </c>
      <c r="I66" s="10"/>
    </row>
    <row r="67" spans="1:13" ht="20.25" customHeight="1" x14ac:dyDescent="0.2">
      <c r="A67" s="62">
        <v>1301</v>
      </c>
      <c r="B67" s="63" t="s">
        <v>47</v>
      </c>
      <c r="C67" s="5">
        <v>14799</v>
      </c>
      <c r="D67" s="5">
        <v>17389</v>
      </c>
      <c r="E67" s="5">
        <v>17742</v>
      </c>
      <c r="F67" s="5">
        <v>15</v>
      </c>
      <c r="G67" s="5">
        <f>E67+F67</f>
        <v>17757</v>
      </c>
      <c r="H67" s="28">
        <v>17956</v>
      </c>
      <c r="I67" s="10"/>
    </row>
    <row r="68" spans="1:13" ht="20.25" customHeight="1" x14ac:dyDescent="0.2">
      <c r="A68" s="62">
        <v>1405</v>
      </c>
      <c r="B68" s="63" t="s">
        <v>48</v>
      </c>
      <c r="C68" s="5">
        <v>75</v>
      </c>
      <c r="D68" s="5">
        <v>0</v>
      </c>
      <c r="E68" s="5">
        <v>300</v>
      </c>
      <c r="F68" s="5">
        <v>0</v>
      </c>
      <c r="G68" s="5">
        <f>E68+F68</f>
        <v>300</v>
      </c>
      <c r="H68" s="5">
        <v>0</v>
      </c>
      <c r="I68" s="45"/>
    </row>
    <row r="69" spans="1:13" ht="20.25" customHeight="1" thickBot="1" x14ac:dyDescent="0.25">
      <c r="A69" s="2"/>
      <c r="B69" s="2"/>
      <c r="C69" s="38">
        <v>329100</v>
      </c>
      <c r="D69" s="38">
        <f>SUM(D62:D68)</f>
        <v>335278</v>
      </c>
      <c r="E69" s="38">
        <f t="shared" ref="E69:G69" si="5">SUM(E62:E68)</f>
        <v>335244</v>
      </c>
      <c r="F69" s="38">
        <f t="shared" si="5"/>
        <v>35</v>
      </c>
      <c r="G69" s="42">
        <f t="shared" si="5"/>
        <v>335279</v>
      </c>
      <c r="H69" s="38">
        <f>SUM(H62:H68)</f>
        <v>452571</v>
      </c>
      <c r="I69" s="10"/>
    </row>
    <row r="70" spans="1:13" ht="20.25" customHeight="1" thickTop="1" x14ac:dyDescent="0.2">
      <c r="C70" s="12"/>
      <c r="D70" s="17"/>
      <c r="E70" s="13"/>
      <c r="F70" s="13"/>
      <c r="G70" s="13"/>
      <c r="H70" s="13"/>
    </row>
    <row r="71" spans="1:13" s="51" customFormat="1" ht="20.25" customHeight="1" thickTop="1" x14ac:dyDescent="0.2">
      <c r="A71" s="50" t="s">
        <v>49</v>
      </c>
      <c r="C71" s="52">
        <f>SUM(C69-C57)</f>
        <v>-24445</v>
      </c>
      <c r="D71" s="52">
        <f>SUM(D69-D57)</f>
        <v>-31283</v>
      </c>
      <c r="E71" s="52"/>
      <c r="F71" s="52"/>
      <c r="G71" s="52">
        <f>SUM(G69-G57)</f>
        <v>25634.179999999993</v>
      </c>
      <c r="H71" s="52">
        <f>SUM(H69-H57)</f>
        <v>-61921.732399999979</v>
      </c>
      <c r="I71" s="51" t="s">
        <v>118</v>
      </c>
      <c r="K71" s="53"/>
      <c r="L71" s="54"/>
      <c r="M71" s="54"/>
    </row>
    <row r="72" spans="1:13" s="46" customFormat="1" ht="20.25" customHeight="1" x14ac:dyDescent="0.2">
      <c r="A72" s="55"/>
      <c r="C72" s="56"/>
      <c r="E72" s="56"/>
      <c r="F72" s="48"/>
      <c r="G72" s="48"/>
      <c r="K72" s="57"/>
      <c r="L72" s="49"/>
      <c r="M72" s="49"/>
    </row>
    <row r="73" spans="1:13" s="46" customFormat="1" ht="20.25" customHeight="1" x14ac:dyDescent="0.2">
      <c r="A73" s="55"/>
      <c r="C73" s="56"/>
      <c r="E73" s="56"/>
      <c r="F73" s="48"/>
      <c r="G73" s="48"/>
      <c r="K73" s="57"/>
      <c r="L73" s="49"/>
      <c r="M73" s="49"/>
    </row>
    <row r="74" spans="1:13" s="46" customFormat="1" ht="20.25" customHeight="1" x14ac:dyDescent="0.2">
      <c r="A74" s="110" t="s">
        <v>121</v>
      </c>
      <c r="C74" s="56"/>
      <c r="E74" s="56"/>
      <c r="F74" s="48"/>
      <c r="G74" s="48"/>
      <c r="K74" s="57"/>
      <c r="L74" s="49"/>
      <c r="M74" s="49"/>
    </row>
    <row r="75" spans="1:13" s="61" customFormat="1" ht="20.25" customHeight="1" x14ac:dyDescent="0.2">
      <c r="A75" s="59" t="s">
        <v>107</v>
      </c>
      <c r="B75" s="46"/>
      <c r="D75" s="89">
        <v>168073</v>
      </c>
      <c r="E75" s="75"/>
      <c r="F75" s="75"/>
    </row>
    <row r="76" spans="1:13" s="61" customFormat="1" ht="8.25" customHeight="1" x14ac:dyDescent="0.2">
      <c r="A76" s="59"/>
      <c r="B76" s="46"/>
      <c r="D76" s="89"/>
      <c r="E76" s="75"/>
      <c r="F76" s="75"/>
    </row>
    <row r="77" spans="1:13" s="61" customFormat="1" ht="20.25" customHeight="1" x14ac:dyDescent="0.2">
      <c r="A77" s="110" t="s">
        <v>119</v>
      </c>
      <c r="B77" s="46"/>
      <c r="C77" s="46"/>
      <c r="D77" s="47"/>
      <c r="E77" s="75"/>
      <c r="F77" s="75"/>
    </row>
    <row r="78" spans="1:13" s="61" customFormat="1" ht="20.25" customHeight="1" x14ac:dyDescent="0.2">
      <c r="A78" s="59" t="s">
        <v>104</v>
      </c>
      <c r="B78" s="59"/>
      <c r="C78" s="59"/>
      <c r="D78" s="89">
        <f>Reserves!D7</f>
        <v>12000</v>
      </c>
      <c r="E78" s="76"/>
      <c r="F78" s="76"/>
    </row>
    <row r="79" spans="1:13" s="61" customFormat="1" ht="15.75" x14ac:dyDescent="0.2">
      <c r="A79" s="59" t="s">
        <v>105</v>
      </c>
      <c r="B79" s="59"/>
      <c r="C79" s="59"/>
      <c r="D79" s="89">
        <f>Reserves!D15</f>
        <v>25000</v>
      </c>
      <c r="E79" s="76"/>
      <c r="F79" s="76"/>
    </row>
    <row r="80" spans="1:13" s="61" customFormat="1" ht="20.25" customHeight="1" x14ac:dyDescent="0.2">
      <c r="A80" s="59" t="s">
        <v>106</v>
      </c>
      <c r="B80" s="59"/>
      <c r="C80" s="59"/>
      <c r="D80" s="89">
        <f>Reserves!D19</f>
        <v>75000</v>
      </c>
      <c r="E80" s="76"/>
      <c r="F80" s="76"/>
    </row>
    <row r="81" spans="1:9" s="61" customFormat="1" ht="9.75" customHeight="1" x14ac:dyDescent="0.2">
      <c r="A81" s="59"/>
      <c r="B81" s="59"/>
      <c r="C81" s="59"/>
      <c r="D81" s="52"/>
      <c r="E81" s="76"/>
      <c r="F81" s="76"/>
    </row>
    <row r="82" spans="1:9" s="61" customFormat="1" ht="20.25" customHeight="1" x14ac:dyDescent="0.2">
      <c r="A82" s="110" t="s">
        <v>120</v>
      </c>
      <c r="B82" s="59"/>
      <c r="C82" s="59"/>
      <c r="D82" s="52"/>
      <c r="E82" s="76"/>
      <c r="F82" s="76"/>
    </row>
    <row r="83" spans="1:9" s="61" customFormat="1" ht="20.25" customHeight="1" x14ac:dyDescent="0.2">
      <c r="A83" s="51" t="s">
        <v>122</v>
      </c>
      <c r="B83" s="59"/>
      <c r="C83" s="59"/>
      <c r="D83" s="89">
        <f>G71</f>
        <v>25634.179999999993</v>
      </c>
      <c r="E83" s="76"/>
      <c r="F83" s="76"/>
    </row>
    <row r="84" spans="1:9" s="61" customFormat="1" ht="20.25" customHeight="1" x14ac:dyDescent="0.2">
      <c r="A84" s="50"/>
      <c r="B84" s="59"/>
      <c r="C84" s="59"/>
      <c r="D84" s="52"/>
      <c r="E84" s="76"/>
      <c r="F84" s="76"/>
    </row>
    <row r="85" spans="1:9" s="59" customFormat="1" ht="20.25" customHeight="1" thickBot="1" x14ac:dyDescent="0.25">
      <c r="B85" s="88"/>
      <c r="C85" s="111" t="s">
        <v>128</v>
      </c>
      <c r="D85" s="90">
        <f>D75+G71-D78-D79-D80</f>
        <v>81707.179999999993</v>
      </c>
      <c r="E85" s="79"/>
      <c r="G85" s="60"/>
      <c r="H85" s="60"/>
      <c r="I85" s="58"/>
    </row>
    <row r="86" spans="1:9" s="46" customFormat="1" ht="20.25" customHeight="1" thickTop="1" x14ac:dyDescent="0.2">
      <c r="A86" s="78"/>
      <c r="B86" s="74"/>
      <c r="C86" s="74"/>
      <c r="D86" s="79"/>
      <c r="E86" s="79"/>
      <c r="F86" s="77"/>
      <c r="G86" s="47"/>
      <c r="H86" s="48"/>
      <c r="I86" s="48"/>
    </row>
    <row r="87" spans="1:9" s="80" customFormat="1" ht="26.25" customHeight="1" x14ac:dyDescent="0.2">
      <c r="A87" s="92" t="s">
        <v>123</v>
      </c>
      <c r="B87" s="81"/>
      <c r="C87" s="81"/>
      <c r="D87" s="81"/>
      <c r="E87" s="81"/>
      <c r="F87" s="82"/>
      <c r="G87" s="83"/>
      <c r="H87" s="84"/>
    </row>
    <row r="88" spans="1:9" s="80" customFormat="1" ht="33.75" customHeight="1" x14ac:dyDescent="0.2">
      <c r="A88" s="124" t="s">
        <v>109</v>
      </c>
      <c r="B88" s="124"/>
      <c r="C88" s="124"/>
      <c r="D88" s="124"/>
      <c r="E88" s="124"/>
      <c r="F88" s="124"/>
      <c r="G88" s="124"/>
      <c r="H88" s="124"/>
    </row>
    <row r="89" spans="1:9" s="80" customFormat="1" ht="26.25" customHeight="1" x14ac:dyDescent="0.2">
      <c r="A89" s="102">
        <v>4118</v>
      </c>
      <c r="B89" s="103" t="s">
        <v>18</v>
      </c>
      <c r="C89" s="125" t="s">
        <v>110</v>
      </c>
      <c r="D89" s="125"/>
      <c r="E89" s="125"/>
      <c r="F89" s="125"/>
      <c r="G89" s="125"/>
      <c r="H89" s="125"/>
    </row>
    <row r="90" spans="1:9" s="80" customFormat="1" ht="30" x14ac:dyDescent="0.2">
      <c r="A90" s="104">
        <v>4350</v>
      </c>
      <c r="B90" s="105" t="s">
        <v>111</v>
      </c>
      <c r="C90" s="125" t="s">
        <v>112</v>
      </c>
      <c r="D90" s="125"/>
      <c r="E90" s="125"/>
      <c r="F90" s="125"/>
      <c r="G90" s="125"/>
      <c r="H90" s="125"/>
    </row>
    <row r="91" spans="1:9" s="80" customFormat="1" ht="30.75" customHeight="1" x14ac:dyDescent="0.2">
      <c r="A91" s="104">
        <v>4351</v>
      </c>
      <c r="B91" s="104" t="s">
        <v>62</v>
      </c>
      <c r="C91" s="115" t="s">
        <v>113</v>
      </c>
      <c r="D91" s="115"/>
      <c r="E91" s="115"/>
      <c r="F91" s="115"/>
      <c r="G91" s="115"/>
      <c r="H91" s="115"/>
    </row>
    <row r="92" spans="1:9" s="80" customFormat="1" ht="31.5" customHeight="1" x14ac:dyDescent="0.2">
      <c r="A92" s="102">
        <v>4353</v>
      </c>
      <c r="B92" s="102" t="s">
        <v>63</v>
      </c>
      <c r="C92" s="115" t="s">
        <v>114</v>
      </c>
      <c r="D92" s="115"/>
      <c r="E92" s="115"/>
      <c r="F92" s="115"/>
      <c r="G92" s="115"/>
      <c r="H92" s="115"/>
    </row>
    <row r="93" spans="1:9" s="11" customFormat="1" ht="20.25" customHeight="1" x14ac:dyDescent="0.2">
      <c r="D93" s="14"/>
    </row>
    <row r="94" spans="1:9" s="11" customFormat="1" ht="20.25" customHeight="1" x14ac:dyDescent="0.2">
      <c r="B94" s="15"/>
      <c r="C94" s="16"/>
      <c r="D94" s="14"/>
    </row>
    <row r="95" spans="1:9" s="11" customFormat="1" ht="20.25" customHeight="1" x14ac:dyDescent="0.2">
      <c r="B95" s="15"/>
      <c r="C95" s="16"/>
      <c r="D95" s="14"/>
    </row>
  </sheetData>
  <sheetProtection sheet="1" objects="1" selectLockedCells="1" selectUnlockedCells="1"/>
  <mergeCells count="23">
    <mergeCell ref="A3:B5"/>
    <mergeCell ref="A59:B61"/>
    <mergeCell ref="A88:H88"/>
    <mergeCell ref="C89:H89"/>
    <mergeCell ref="C90:H90"/>
    <mergeCell ref="E60:E61"/>
    <mergeCell ref="F60:F61"/>
    <mergeCell ref="C91:H91"/>
    <mergeCell ref="C92:H92"/>
    <mergeCell ref="I3:I5"/>
    <mergeCell ref="C4:C5"/>
    <mergeCell ref="D4:D5"/>
    <mergeCell ref="E4:E5"/>
    <mergeCell ref="G4:G5"/>
    <mergeCell ref="H4:H5"/>
    <mergeCell ref="F4:F5"/>
    <mergeCell ref="D3:G3"/>
    <mergeCell ref="G60:G61"/>
    <mergeCell ref="I59:I61"/>
    <mergeCell ref="H60:H61"/>
    <mergeCell ref="D59:G59"/>
    <mergeCell ref="C60:C61"/>
    <mergeCell ref="D60:D61"/>
  </mergeCells>
  <phoneticPr fontId="25" type="noConversion"/>
  <pageMargins left="0.74803149606299213" right="0.74803149606299213" top="0.39370078740157483" bottom="0.55118110236220474" header="0.19685039370078741" footer="0.27559055118110237"/>
  <pageSetup paperSize="9" scale="55" fitToHeight="0" orientation="landscape" horizontalDpi="300" verticalDpi="300" r:id="rId1"/>
  <headerFooter alignWithMargins="0">
    <oddFooter>&amp;L&amp;12&amp;Z&amp;F&amp;R&amp;12&amp;P</oddFooter>
  </headerFooter>
  <rowBreaks count="2" manualBreakCount="2">
    <brk id="38" max="8" man="1"/>
    <brk id="58" max="1638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zoomScaleNormal="100" workbookViewId="0">
      <selection activeCell="A14" sqref="A14"/>
    </sheetView>
  </sheetViews>
  <sheetFormatPr defaultRowHeight="15" x14ac:dyDescent="0.2"/>
  <cols>
    <col min="1" max="1" width="79.140625" style="21" customWidth="1"/>
    <col min="2" max="2" width="20.28515625" style="21" customWidth="1"/>
    <col min="3" max="3" width="18.7109375" style="21" customWidth="1"/>
    <col min="4" max="4" width="15.140625" style="21" customWidth="1"/>
    <col min="5" max="16384" width="9.140625" style="21"/>
  </cols>
  <sheetData>
    <row r="1" spans="1:6" x14ac:dyDescent="0.2">
      <c r="A1" s="20" t="s">
        <v>96</v>
      </c>
    </row>
    <row r="2" spans="1:6" x14ac:dyDescent="0.2">
      <c r="A2" s="20"/>
    </row>
    <row r="3" spans="1:6" ht="15" customHeight="1" x14ac:dyDescent="0.2">
      <c r="A3" s="127" t="s">
        <v>54</v>
      </c>
      <c r="B3" s="127"/>
      <c r="C3" s="128" t="s">
        <v>69</v>
      </c>
      <c r="D3" s="128" t="s">
        <v>91</v>
      </c>
      <c r="E3" s="29"/>
    </row>
    <row r="4" spans="1:6" x14ac:dyDescent="0.2">
      <c r="A4" s="127"/>
      <c r="B4" s="127"/>
      <c r="C4" s="130"/>
      <c r="D4" s="130"/>
      <c r="E4" s="41"/>
      <c r="F4" s="41"/>
    </row>
    <row r="5" spans="1:6" x14ac:dyDescent="0.2">
      <c r="A5" s="133" t="s">
        <v>50</v>
      </c>
      <c r="B5" s="133"/>
      <c r="C5" s="22">
        <v>10000</v>
      </c>
      <c r="D5" s="22">
        <v>10000</v>
      </c>
      <c r="E5" s="29"/>
    </row>
    <row r="6" spans="1:6" x14ac:dyDescent="0.2">
      <c r="A6" s="133" t="s">
        <v>51</v>
      </c>
      <c r="B6" s="133"/>
      <c r="C6" s="22">
        <v>2000</v>
      </c>
      <c r="D6" s="22">
        <v>2000</v>
      </c>
      <c r="E6" s="29"/>
    </row>
    <row r="7" spans="1:6" ht="15.75" thickBot="1" x14ac:dyDescent="0.25">
      <c r="C7" s="23">
        <f>SUM(C5:C6)</f>
        <v>12000</v>
      </c>
      <c r="D7" s="23">
        <f>SUM(D5:D6)</f>
        <v>12000</v>
      </c>
      <c r="E7" s="29"/>
    </row>
    <row r="8" spans="1:6" ht="15.75" thickTop="1" x14ac:dyDescent="0.2">
      <c r="C8" s="30"/>
      <c r="D8" s="29"/>
      <c r="E8" s="29"/>
    </row>
    <row r="9" spans="1:6" ht="15" customHeight="1" x14ac:dyDescent="0.2">
      <c r="A9" s="127" t="s">
        <v>55</v>
      </c>
      <c r="B9" s="127"/>
      <c r="C9" s="128" t="s">
        <v>69</v>
      </c>
      <c r="D9" s="128" t="s">
        <v>91</v>
      </c>
      <c r="E9" s="29"/>
    </row>
    <row r="10" spans="1:6" ht="15" customHeight="1" x14ac:dyDescent="0.2">
      <c r="A10" s="127"/>
      <c r="B10" s="127"/>
      <c r="C10" s="129"/>
      <c r="D10" s="129"/>
    </row>
    <row r="11" spans="1:6" x14ac:dyDescent="0.2">
      <c r="A11" s="24" t="s">
        <v>56</v>
      </c>
      <c r="B11" s="27" t="s">
        <v>59</v>
      </c>
      <c r="C11" s="130"/>
      <c r="D11" s="130"/>
    </row>
    <row r="12" spans="1:6" x14ac:dyDescent="0.2">
      <c r="A12" s="26" t="s">
        <v>58</v>
      </c>
      <c r="B12" s="31" t="s">
        <v>57</v>
      </c>
      <c r="C12" s="25">
        <v>3000</v>
      </c>
      <c r="D12" s="25">
        <v>0</v>
      </c>
    </row>
    <row r="13" spans="1:6" x14ac:dyDescent="0.2">
      <c r="A13" s="26" t="s">
        <v>71</v>
      </c>
      <c r="B13" s="24"/>
      <c r="C13" s="25">
        <v>25000</v>
      </c>
      <c r="D13" s="25">
        <v>25000</v>
      </c>
    </row>
    <row r="14" spans="1:6" x14ac:dyDescent="0.2">
      <c r="A14" s="98"/>
      <c r="B14" s="99"/>
      <c r="C14" s="100"/>
      <c r="D14" s="100"/>
    </row>
    <row r="15" spans="1:6" ht="15.75" thickBot="1" x14ac:dyDescent="0.25">
      <c r="A15" s="32"/>
      <c r="B15" s="32"/>
      <c r="C15" s="33">
        <f>SUM(C12:C13)</f>
        <v>28000</v>
      </c>
      <c r="D15" s="33">
        <f>SUM(D12:D13)</f>
        <v>25000</v>
      </c>
    </row>
    <row r="16" spans="1:6" ht="15.75" thickTop="1" x14ac:dyDescent="0.2">
      <c r="A16" s="29"/>
      <c r="B16" s="29"/>
      <c r="C16" s="29"/>
    </row>
    <row r="17" spans="1:4" ht="15" customHeight="1" x14ac:dyDescent="0.2">
      <c r="A17" s="29"/>
      <c r="B17" s="29"/>
      <c r="C17" s="131" t="s">
        <v>69</v>
      </c>
      <c r="D17" s="131" t="s">
        <v>69</v>
      </c>
    </row>
    <row r="18" spans="1:4" x14ac:dyDescent="0.2">
      <c r="A18" s="29"/>
      <c r="B18" s="29"/>
      <c r="C18" s="132"/>
      <c r="D18" s="132"/>
    </row>
    <row r="19" spans="1:4" ht="15.75" thickBot="1" x14ac:dyDescent="0.25">
      <c r="A19" s="126" t="s">
        <v>77</v>
      </c>
      <c r="B19" s="126"/>
      <c r="C19" s="34">
        <v>75000</v>
      </c>
      <c r="D19" s="34">
        <v>75000</v>
      </c>
    </row>
    <row r="20" spans="1:4" ht="15.75" thickTop="1" x14ac:dyDescent="0.2">
      <c r="C20" s="29"/>
      <c r="D20" s="29"/>
    </row>
    <row r="21" spans="1:4" ht="15.75" thickBot="1" x14ac:dyDescent="0.25">
      <c r="A21" s="20" t="s">
        <v>70</v>
      </c>
      <c r="C21" s="34">
        <f>C7+C15+C19</f>
        <v>115000</v>
      </c>
      <c r="D21" s="34">
        <f>D7+D15+D19</f>
        <v>112000</v>
      </c>
    </row>
    <row r="22" spans="1:4" ht="15.75" thickTop="1" x14ac:dyDescent="0.2"/>
  </sheetData>
  <sheetProtection sheet="1" objects="1" selectLockedCells="1" selectUnlockedCells="1"/>
  <mergeCells count="11">
    <mergeCell ref="D3:D4"/>
    <mergeCell ref="D9:D11"/>
    <mergeCell ref="D17:D18"/>
    <mergeCell ref="A3:B4"/>
    <mergeCell ref="C3:C4"/>
    <mergeCell ref="A5:B5"/>
    <mergeCell ref="A19:B19"/>
    <mergeCell ref="A9:B10"/>
    <mergeCell ref="C9:C11"/>
    <mergeCell ref="C17:C18"/>
    <mergeCell ref="A6:B6"/>
  </mergeCells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>
    <oddFooter>&amp;L&amp;Z&amp;F&amp;R&amp;P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 Budget</vt:lpstr>
      <vt:lpstr>Reserves</vt:lpstr>
      <vt:lpstr>Reserves!Print_Area</vt:lpstr>
      <vt:lpstr>' Budget'!Print_Titles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shindry</dc:creator>
  <cp:lastModifiedBy>Hindry, Susan</cp:lastModifiedBy>
  <cp:lastPrinted>2018-01-18T12:46:33Z</cp:lastPrinted>
  <dcterms:created xsi:type="dcterms:W3CDTF">2014-01-22T13:59:06Z</dcterms:created>
  <dcterms:modified xsi:type="dcterms:W3CDTF">2018-07-20T09:14:50Z</dcterms:modified>
</cp:coreProperties>
</file>